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eterb\Documents\Calix\"/>
    </mc:Choice>
  </mc:AlternateContent>
  <bookViews>
    <workbookView xWindow="0" yWindow="0" windowWidth="16200" windowHeight="5985" tabRatio="880"/>
  </bookViews>
  <sheets>
    <sheet name="2009" sheetId="23" r:id="rId1"/>
  </sheets>
  <calcPr calcId="171027"/>
</workbook>
</file>

<file path=xl/calcChain.xml><?xml version="1.0" encoding="utf-8"?>
<calcChain xmlns="http://schemas.openxmlformats.org/spreadsheetml/2006/main">
  <c r="Q135" i="23" l="1"/>
  <c r="Q131" i="23"/>
  <c r="Q130" i="23"/>
  <c r="Q129" i="23"/>
  <c r="Q128" i="23"/>
  <c r="Q127" i="23"/>
  <c r="Q122" i="23"/>
  <c r="Q121" i="23"/>
  <c r="Q118" i="23"/>
  <c r="Q53" i="23"/>
  <c r="N53" i="23"/>
  <c r="H53" i="23"/>
  <c r="E53" i="23"/>
  <c r="K48" i="23"/>
  <c r="K47" i="23"/>
  <c r="K53" i="23" s="1"/>
  <c r="P39" i="23"/>
  <c r="Q35" i="23"/>
  <c r="P35" i="23"/>
  <c r="N33" i="23"/>
  <c r="M33" i="23"/>
  <c r="K33" i="23"/>
  <c r="J33" i="23"/>
  <c r="H33" i="23"/>
  <c r="G33" i="23"/>
  <c r="E33" i="23"/>
  <c r="D33" i="23"/>
  <c r="Q32" i="23"/>
  <c r="P32" i="23"/>
  <c r="Q31" i="23"/>
  <c r="P31" i="23"/>
  <c r="Q30" i="23"/>
  <c r="P30" i="23"/>
  <c r="Q29" i="23"/>
  <c r="Q33" i="23" s="1"/>
  <c r="P29" i="23"/>
  <c r="M25" i="23"/>
  <c r="J25" i="23"/>
  <c r="G25" i="23"/>
  <c r="D25" i="23"/>
  <c r="P24" i="23"/>
  <c r="P23" i="23"/>
  <c r="N23" i="23"/>
  <c r="K23" i="23"/>
  <c r="H23" i="23"/>
  <c r="E23" i="23"/>
  <c r="P22" i="23"/>
  <c r="N22" i="23"/>
  <c r="K22" i="23"/>
  <c r="H22" i="23"/>
  <c r="E22" i="23"/>
  <c r="P21" i="23"/>
  <c r="N21" i="23"/>
  <c r="H21" i="23"/>
  <c r="E21" i="23"/>
  <c r="M15" i="23"/>
  <c r="M17" i="23" s="1"/>
  <c r="J15" i="23"/>
  <c r="J17" i="23" s="1"/>
  <c r="G15" i="23"/>
  <c r="G17" i="23" s="1"/>
  <c r="E15" i="23"/>
  <c r="E17" i="23" s="1"/>
  <c r="D15" i="23"/>
  <c r="D17" i="23" s="1"/>
  <c r="P13" i="23"/>
  <c r="P12" i="23"/>
  <c r="N12" i="23"/>
  <c r="N15" i="23" s="1"/>
  <c r="N17" i="23" s="1"/>
  <c r="K12" i="23"/>
  <c r="K15" i="23" s="1"/>
  <c r="K17" i="23" s="1"/>
  <c r="H12" i="23"/>
  <c r="E12" i="23"/>
  <c r="Q12" i="23" l="1"/>
  <c r="Q15" i="23" s="1"/>
  <c r="Q17" i="23" s="1"/>
  <c r="P15" i="23"/>
  <c r="P17" i="23" s="1"/>
  <c r="N25" i="23"/>
  <c r="P33" i="23"/>
  <c r="Q22" i="23"/>
  <c r="H25" i="23"/>
  <c r="E25" i="23"/>
  <c r="K21" i="23"/>
  <c r="K25" i="23" s="1"/>
  <c r="K27" i="23" s="1"/>
  <c r="K37" i="23" s="1"/>
  <c r="P25" i="23"/>
  <c r="Q23" i="23"/>
  <c r="Q124" i="23"/>
  <c r="Q133" i="23"/>
  <c r="K19" i="23"/>
  <c r="G19" i="23"/>
  <c r="G27" i="23"/>
  <c r="G37" i="23" s="1"/>
  <c r="G41" i="23" s="1"/>
  <c r="Q19" i="23"/>
  <c r="N27" i="23"/>
  <c r="N37" i="23" s="1"/>
  <c r="N19" i="23"/>
  <c r="E27" i="23"/>
  <c r="E37" i="23" s="1"/>
  <c r="E19" i="23"/>
  <c r="J19" i="23"/>
  <c r="J27" i="23"/>
  <c r="J37" i="23" s="1"/>
  <c r="J41" i="23" s="1"/>
  <c r="P19" i="23"/>
  <c r="P27" i="23"/>
  <c r="P37" i="23" s="1"/>
  <c r="P41" i="23" s="1"/>
  <c r="D19" i="23"/>
  <c r="D27" i="23"/>
  <c r="D37" i="23" s="1"/>
  <c r="D41" i="23" s="1"/>
  <c r="M19" i="23"/>
  <c r="M27" i="23"/>
  <c r="M37" i="23" s="1"/>
  <c r="M41" i="23" s="1"/>
  <c r="H15" i="23"/>
  <c r="H17" i="23" s="1"/>
  <c r="Q21" i="23" l="1"/>
  <c r="Q25" i="23" s="1"/>
  <c r="Q27" i="23" s="1"/>
  <c r="Q37" i="23" s="1"/>
  <c r="Q55" i="23" s="1"/>
  <c r="E55" i="23"/>
  <c r="E41" i="23"/>
  <c r="N55" i="23"/>
  <c r="N41" i="23"/>
  <c r="K55" i="23"/>
  <c r="K41" i="23"/>
  <c r="H27" i="23"/>
  <c r="H37" i="23" s="1"/>
  <c r="H19" i="23"/>
  <c r="Q41" i="23" l="1"/>
  <c r="H55" i="23"/>
  <c r="H41" i="23"/>
</calcChain>
</file>

<file path=xl/comments1.xml><?xml version="1.0" encoding="utf-8"?>
<comments xmlns="http://schemas.openxmlformats.org/spreadsheetml/2006/main">
  <authors>
    <author>Richard Gardner</author>
  </authors>
  <commentList>
    <comment ref="K47" authorId="0" shapeId="0">
      <text>
        <r>
          <rPr>
            <b/>
            <sz val="8"/>
            <color indexed="81"/>
            <rFont val="Tahoma"/>
            <charset val="1"/>
          </rPr>
          <t>Richard Gardner:</t>
        </r>
        <r>
          <rPr>
            <sz val="8"/>
            <color indexed="81"/>
            <rFont val="Tahoma"/>
            <charset val="1"/>
          </rPr>
          <t xml:space="preserve">
+1</t>
        </r>
      </text>
    </comment>
    <comment ref="K48" authorId="0" shapeId="0">
      <text>
        <r>
          <rPr>
            <b/>
            <sz val="8"/>
            <color indexed="81"/>
            <rFont val="Tahoma"/>
            <charset val="1"/>
          </rPr>
          <t>Richard Gardner:</t>
        </r>
        <r>
          <rPr>
            <sz val="8"/>
            <color indexed="81"/>
            <rFont val="Tahoma"/>
            <charset val="1"/>
          </rPr>
          <t xml:space="preserve">
+1
</t>
        </r>
      </text>
    </comment>
  </commentList>
</comments>
</file>

<file path=xl/sharedStrings.xml><?xml version="1.0" encoding="utf-8"?>
<sst xmlns="http://schemas.openxmlformats.org/spreadsheetml/2006/main" count="125" uniqueCount="98">
  <si>
    <t>Total current assets</t>
  </si>
  <si>
    <t>Total assets</t>
  </si>
  <si>
    <t>Current liabilities:</t>
  </si>
  <si>
    <t>Total current liabilities</t>
  </si>
  <si>
    <t>Other long-term liabilities</t>
  </si>
  <si>
    <t>Inventory</t>
  </si>
  <si>
    <t>Deferred cost of goods sold</t>
  </si>
  <si>
    <t>Accounts payable</t>
  </si>
  <si>
    <t>Accrued liabilities</t>
  </si>
  <si>
    <t>Assets</t>
  </si>
  <si>
    <t>Current assets:</t>
  </si>
  <si>
    <t>Cash and cash equivalents</t>
  </si>
  <si>
    <t>Marketable securities</t>
  </si>
  <si>
    <t xml:space="preserve">Accounts receivable, net </t>
  </si>
  <si>
    <t>Prepaids and other current assets</t>
  </si>
  <si>
    <t>Property and equipment, net</t>
  </si>
  <si>
    <t>Goodwill</t>
  </si>
  <si>
    <t>Intangible assets, net</t>
  </si>
  <si>
    <t>Other assets</t>
  </si>
  <si>
    <t>Preferred stock warrant liabilities</t>
  </si>
  <si>
    <t>Loans payable</t>
  </si>
  <si>
    <t>Current portion of deferred revenue</t>
  </si>
  <si>
    <t>Long-term portion of deferred revenue</t>
  </si>
  <si>
    <t>Convertible preferred stock</t>
  </si>
  <si>
    <t>Stockholders’ deficit:</t>
  </si>
  <si>
    <t>Common stock</t>
  </si>
  <si>
    <t>Additional paid-in capital</t>
  </si>
  <si>
    <t>Other comprehensive income</t>
  </si>
  <si>
    <t xml:space="preserve">Accumulated deficit </t>
  </si>
  <si>
    <t>Total stockholders’ deficit</t>
  </si>
  <si>
    <t>Total liabilities, convertible preferred stock and</t>
  </si>
  <si>
    <t>Stockholders’ deficit</t>
  </si>
  <si>
    <t>Restricted cash</t>
  </si>
  <si>
    <t>Liabilities, convertible preferred stock and stockholder's deficit</t>
  </si>
  <si>
    <t>Operating activities</t>
  </si>
  <si>
    <t>Net cash used in operating activities</t>
  </si>
  <si>
    <t>Investing activities</t>
  </si>
  <si>
    <t>Acquisition of property and equipment</t>
  </si>
  <si>
    <t>Purchase of marketable securities</t>
  </si>
  <si>
    <t>Sale of marketable securities</t>
  </si>
  <si>
    <t>Net cash provided by (used in) investing activities</t>
  </si>
  <si>
    <t>Financing activities</t>
  </si>
  <si>
    <t>Principal payments on bank borrowings</t>
  </si>
  <si>
    <t>Proceeds from  bank borrowings</t>
  </si>
  <si>
    <t>Proceeds from Series J investors, net of issuance costs</t>
  </si>
  <si>
    <t>Proceeds from exercise of stock options and warrants</t>
  </si>
  <si>
    <t>Repurchase of common and preferred stock</t>
  </si>
  <si>
    <t>Proceeds from initial public offering of common stock</t>
  </si>
  <si>
    <t>Net cash provided by (used in) financing activities</t>
  </si>
  <si>
    <t>Net increase (decrease) in cash and cash equivalents</t>
  </si>
  <si>
    <t>Cash and cash equivalents at beginning of period</t>
  </si>
  <si>
    <t>Cash and cash equivalents at end of period</t>
  </si>
  <si>
    <t>Revenue</t>
  </si>
  <si>
    <t>Total Non-Cash Expenses</t>
  </si>
  <si>
    <t>Calix, Inc.</t>
  </si>
  <si>
    <t>($ in thousands)</t>
  </si>
  <si>
    <t>Calix's non-GAAP measures are not in accordance with, or an alternative for, generally accepted accounting principles and may be different from non-GAAP measures used by other companies.</t>
  </si>
  <si>
    <t>In addition, the above non-GAAP Consolidated Statements of Operations are not based on a comprehensive set of accounting rules or principles.</t>
  </si>
  <si>
    <t>Historical Financials</t>
  </si>
  <si>
    <t>Qtr Ending</t>
  </si>
  <si>
    <t>GAAP</t>
  </si>
  <si>
    <t>Non-GAAP</t>
  </si>
  <si>
    <t>Total operating expenses</t>
  </si>
  <si>
    <t>Net operating income (loss)</t>
  </si>
  <si>
    <t>Gross profit</t>
  </si>
  <si>
    <t>Total cost of revenue</t>
  </si>
  <si>
    <t>Cost of revenue:</t>
  </si>
  <si>
    <t>Gross margin %</t>
  </si>
  <si>
    <r>
      <t xml:space="preserve">Change in fair value of preferred stock warrants </t>
    </r>
    <r>
      <rPr>
        <vertAlign val="superscript"/>
        <sz val="10"/>
        <color theme="1"/>
        <rFont val="Calibri"/>
        <family val="2"/>
        <scheme val="minor"/>
      </rPr>
      <t>(7)</t>
    </r>
  </si>
  <si>
    <r>
      <t xml:space="preserve">Products and services 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</si>
  <si>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 xml:space="preserve">Amortization of existing technologies </t>
    </r>
    <r>
      <rPr>
        <vertAlign val="superscript"/>
        <sz val="10"/>
        <color theme="1"/>
        <rFont val="Calibri"/>
        <family val="2"/>
        <scheme val="minor"/>
      </rPr>
      <t>(2)</t>
    </r>
  </si>
  <si>
    <t xml:space="preserve">(7) Change in fair value of preferred stock warrants </t>
  </si>
  <si>
    <r>
      <t xml:space="preserve">Research and development </t>
    </r>
    <r>
      <rPr>
        <vertAlign val="superscript"/>
        <sz val="10"/>
        <color theme="1"/>
        <rFont val="Calibri"/>
        <family val="2"/>
        <scheme val="minor"/>
      </rPr>
      <t>(3)</t>
    </r>
  </si>
  <si>
    <r>
      <t xml:space="preserve">Sales and marketing </t>
    </r>
    <r>
      <rPr>
        <vertAlign val="superscript"/>
        <sz val="10"/>
        <color theme="1"/>
        <rFont val="Calibri"/>
        <family val="2"/>
        <scheme val="minor"/>
      </rPr>
      <t>(4)</t>
    </r>
  </si>
  <si>
    <r>
      <t xml:space="preserve">General and Administrative </t>
    </r>
    <r>
      <rPr>
        <vertAlign val="superscript"/>
        <sz val="10"/>
        <color theme="1"/>
        <rFont val="Calibri"/>
        <family val="2"/>
        <scheme val="minor"/>
      </rPr>
      <t>(5)</t>
    </r>
  </si>
  <si>
    <r>
      <t xml:space="preserve">Amortization of intangible assets </t>
    </r>
    <r>
      <rPr>
        <vertAlign val="superscript"/>
        <sz val="10"/>
        <color theme="1"/>
        <rFont val="Calibri"/>
        <family val="2"/>
        <scheme val="minor"/>
      </rPr>
      <t>(6)</t>
    </r>
  </si>
  <si>
    <t>Ytd Ending</t>
  </si>
  <si>
    <t>Interest expense</t>
  </si>
  <si>
    <t>Interest income</t>
  </si>
  <si>
    <t>Other income / (expense)</t>
  </si>
  <si>
    <t>Total other income / (expense)</t>
  </si>
  <si>
    <t>Provision for income taxes</t>
  </si>
  <si>
    <t>Net income / (loss)</t>
  </si>
  <si>
    <t>GAAP net income / (loss) attributable to common  stockholders</t>
  </si>
  <si>
    <t>Non-GAAP bridge to GAAP</t>
  </si>
  <si>
    <t>Net income / (loss) attributable to common stockholders</t>
  </si>
  <si>
    <r>
      <t xml:space="preserve">Preferred stock dividends </t>
    </r>
    <r>
      <rPr>
        <vertAlign val="superscript"/>
        <sz val="10"/>
        <color theme="1"/>
        <rFont val="Calibri"/>
        <family val="2"/>
        <scheme val="minor"/>
      </rPr>
      <t>(8)</t>
    </r>
  </si>
  <si>
    <t>(8) Preferred stock dividends</t>
  </si>
  <si>
    <t>Loan payable</t>
  </si>
  <si>
    <t>Non-GAAP Income Statements 2009</t>
  </si>
  <si>
    <t>Condensed Balance Sheets 2009</t>
  </si>
  <si>
    <t>Condensed Statements of Cash Flows 2009</t>
  </si>
  <si>
    <t>(1) Cost of Sales (stock-based compensation)</t>
  </si>
  <si>
    <t>(3) Research and development (stock-based compensation)</t>
  </si>
  <si>
    <t>(4) Sales and marketing (stock-based compensation)</t>
  </si>
  <si>
    <t>(5) General and administration (stock-based compensaton)</t>
  </si>
  <si>
    <t>(6) Operating expense (amortization of intangible assets)</t>
  </si>
  <si>
    <t>(2) Cost of Sales (amortization of existing technologies)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</si>
</sst>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.0%"/>
    <numFmt numFmtId="166" formatCode="_(* #,##0_);_(* \(#,##0\);_(* &quot;-&quot;??_);_(@_)"/>
    <numFmt numFmtId="167" formatCode="_(&quot;$&quot;* #,##0_);_(&quot;$&quot;* \(#,##0\);_(&quot;$&quot;* &quot;-&quot;??_);_(@_)"/>
    <numFmt numFmtId="168" formatCode="_(* #,##0.000_);_(* \(#,##0.000\);_(* &quot;-&quot;??_);_(@_)"/>
    <numFmt numFmtId="169" formatCode="_(* #,##0.0000_);_(* \(#,##0.0000\);_(* &quot;-&quot;??_);_(@_)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2">
    <xf numFmtId="0" fontId="0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164" fontId="7" fillId="0" borderId="0">
      <alignment horizontal="centerContinuous"/>
    </xf>
    <xf numFmtId="164" fontId="7" fillId="0" borderId="1">
      <alignment horizontal="center"/>
    </xf>
    <xf numFmtId="40" fontId="3" fillId="2" borderId="0">
      <alignment horizontal="right"/>
    </xf>
    <xf numFmtId="0" fontId="4" fillId="2" borderId="0">
      <alignment horizontal="right"/>
    </xf>
    <xf numFmtId="0" fontId="5" fillId="2" borderId="2"/>
    <xf numFmtId="0" fontId="5" fillId="0" borderId="0" applyBorder="0">
      <alignment horizontal="centerContinuous"/>
    </xf>
    <xf numFmtId="0" fontId="6" fillId="0" borderId="0" applyBorder="0">
      <alignment horizontal="centerContinuous"/>
    </xf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167" fontId="12" fillId="0" borderId="0" xfId="19" applyNumberFormat="1" applyFont="1" applyBorder="1"/>
    <xf numFmtId="166" fontId="12" fillId="0" borderId="0" xfId="1" applyNumberFormat="1" applyFont="1" applyBorder="1"/>
    <xf numFmtId="166" fontId="12" fillId="0" borderId="0" xfId="20" applyNumberFormat="1" applyFont="1" applyBorder="1"/>
    <xf numFmtId="0" fontId="13" fillId="0" borderId="0" xfId="18" applyFont="1"/>
    <xf numFmtId="0" fontId="14" fillId="0" borderId="0" xfId="18" applyFont="1"/>
    <xf numFmtId="0" fontId="14" fillId="0" borderId="0" xfId="18" applyFont="1" applyBorder="1"/>
    <xf numFmtId="16" fontId="13" fillId="0" borderId="0" xfId="18" quotePrefix="1" applyNumberFormat="1" applyFont="1" applyBorder="1" applyAlignment="1">
      <alignment horizontal="center"/>
    </xf>
    <xf numFmtId="0" fontId="13" fillId="0" borderId="0" xfId="18" applyFont="1" applyBorder="1" applyAlignment="1">
      <alignment horizontal="center"/>
    </xf>
    <xf numFmtId="166" fontId="14" fillId="0" borderId="0" xfId="1" applyNumberFormat="1" applyFont="1" applyBorder="1"/>
    <xf numFmtId="0" fontId="13" fillId="0" borderId="0" xfId="18" applyFont="1" applyBorder="1"/>
    <xf numFmtId="165" fontId="14" fillId="0" borderId="0" xfId="21" applyNumberFormat="1" applyFont="1" applyBorder="1"/>
    <xf numFmtId="166" fontId="14" fillId="0" borderId="0" xfId="18" applyNumberFormat="1" applyFont="1" applyBorder="1"/>
    <xf numFmtId="166" fontId="14" fillId="0" borderId="0" xfId="20" applyNumberFormat="1" applyFont="1" applyBorder="1"/>
    <xf numFmtId="0" fontId="15" fillId="0" borderId="0" xfId="18" applyFont="1" applyBorder="1"/>
    <xf numFmtId="0" fontId="12" fillId="2" borderId="0" xfId="0" applyFont="1" applyFill="1"/>
    <xf numFmtId="0" fontId="16" fillId="2" borderId="0" xfId="0" applyFont="1" applyFill="1" applyAlignment="1"/>
    <xf numFmtId="0" fontId="12" fillId="2" borderId="0" xfId="0" applyFont="1" applyFill="1" applyAlignment="1"/>
    <xf numFmtId="0" fontId="12" fillId="2" borderId="0" xfId="0" applyFont="1" applyFill="1" applyAlignment="1">
      <alignment horizontal="left" indent="1"/>
    </xf>
    <xf numFmtId="0" fontId="16" fillId="0" borderId="0" xfId="0" applyFont="1" applyFill="1" applyAlignment="1"/>
    <xf numFmtId="0" fontId="12" fillId="0" borderId="0" xfId="0" applyFont="1" applyFill="1" applyAlignment="1"/>
    <xf numFmtId="0" fontId="12" fillId="0" borderId="0" xfId="12" applyFont="1" applyFill="1" applyBorder="1" applyAlignment="1"/>
    <xf numFmtId="0" fontId="17" fillId="0" borderId="0" xfId="18" quotePrefix="1" applyFont="1" applyBorder="1"/>
    <xf numFmtId="166" fontId="12" fillId="0" borderId="0" xfId="1" applyNumberFormat="1" applyFont="1" applyFill="1" applyBorder="1"/>
    <xf numFmtId="0" fontId="13" fillId="0" borderId="3" xfId="18" applyFont="1" applyBorder="1" applyAlignment="1">
      <alignment horizontal="center"/>
    </xf>
    <xf numFmtId="0" fontId="13" fillId="0" borderId="4" xfId="18" applyFont="1" applyBorder="1" applyAlignment="1">
      <alignment horizontal="center"/>
    </xf>
    <xf numFmtId="16" fontId="13" fillId="0" borderId="5" xfId="18" applyNumberFormat="1" applyFont="1" applyBorder="1" applyAlignment="1">
      <alignment horizontal="center"/>
    </xf>
    <xf numFmtId="16" fontId="13" fillId="0" borderId="6" xfId="18" applyNumberFormat="1" applyFont="1" applyBorder="1" applyAlignment="1">
      <alignment horizontal="center"/>
    </xf>
    <xf numFmtId="0" fontId="14" fillId="0" borderId="5" xfId="18" applyFont="1" applyBorder="1"/>
    <xf numFmtId="0" fontId="14" fillId="0" borderId="6" xfId="18" applyFont="1" applyBorder="1"/>
    <xf numFmtId="167" fontId="12" fillId="0" borderId="6" xfId="19" applyNumberFormat="1" applyFont="1" applyBorder="1"/>
    <xf numFmtId="166" fontId="14" fillId="0" borderId="5" xfId="1" applyNumberFormat="1" applyFont="1" applyBorder="1"/>
    <xf numFmtId="166" fontId="14" fillId="0" borderId="6" xfId="18" applyNumberFormat="1" applyFont="1" applyBorder="1"/>
    <xf numFmtId="166" fontId="14" fillId="0" borderId="6" xfId="1" applyNumberFormat="1" applyFont="1" applyBorder="1"/>
    <xf numFmtId="166" fontId="14" fillId="0" borderId="9" xfId="1" applyNumberFormat="1" applyFont="1" applyBorder="1"/>
    <xf numFmtId="166" fontId="14" fillId="0" borderId="10" xfId="1" applyNumberFormat="1" applyFont="1" applyBorder="1"/>
    <xf numFmtId="166" fontId="14" fillId="0" borderId="5" xfId="20" applyNumberFormat="1" applyFont="1" applyBorder="1"/>
    <xf numFmtId="166" fontId="14" fillId="0" borderId="6" xfId="20" applyNumberFormat="1" applyFont="1" applyBorder="1"/>
    <xf numFmtId="0" fontId="13" fillId="0" borderId="6" xfId="18" applyFont="1" applyBorder="1"/>
    <xf numFmtId="165" fontId="14" fillId="0" borderId="5" xfId="21" applyNumberFormat="1" applyFont="1" applyBorder="1"/>
    <xf numFmtId="165" fontId="14" fillId="0" borderId="6" xfId="21" applyNumberFormat="1" applyFont="1" applyBorder="1"/>
    <xf numFmtId="166" fontId="14" fillId="0" borderId="8" xfId="1" applyNumberFormat="1" applyFont="1" applyBorder="1"/>
    <xf numFmtId="166" fontId="12" fillId="0" borderId="5" xfId="1" applyNumberFormat="1" applyFont="1" applyBorder="1"/>
    <xf numFmtId="166" fontId="12" fillId="0" borderId="6" xfId="1" applyNumberFormat="1" applyFont="1" applyBorder="1"/>
    <xf numFmtId="166" fontId="12" fillId="0" borderId="7" xfId="1" applyNumberFormat="1" applyFont="1" applyBorder="1"/>
    <xf numFmtId="166" fontId="12" fillId="0" borderId="8" xfId="1" applyNumberFormat="1" applyFont="1" applyBorder="1"/>
    <xf numFmtId="166" fontId="12" fillId="0" borderId="5" xfId="1" applyNumberFormat="1" applyFont="1" applyFill="1" applyBorder="1"/>
    <xf numFmtId="0" fontId="14" fillId="0" borderId="12" xfId="18" applyFont="1" applyBorder="1"/>
    <xf numFmtId="166" fontId="14" fillId="0" borderId="0" xfId="1" applyNumberFormat="1" applyFont="1" applyFill="1" applyBorder="1"/>
    <xf numFmtId="167" fontId="12" fillId="0" borderId="5" xfId="19" applyNumberFormat="1" applyFont="1" applyBorder="1"/>
    <xf numFmtId="0" fontId="13" fillId="0" borderId="5" xfId="18" applyFont="1" applyBorder="1"/>
    <xf numFmtId="166" fontId="14" fillId="0" borderId="12" xfId="1" applyNumberFormat="1" applyFont="1" applyBorder="1"/>
    <xf numFmtId="0" fontId="14" fillId="0" borderId="8" xfId="18" applyFont="1" applyBorder="1"/>
    <xf numFmtId="166" fontId="14" fillId="0" borderId="5" xfId="18" applyNumberFormat="1" applyFont="1" applyBorder="1"/>
    <xf numFmtId="166" fontId="14" fillId="0" borderId="8" xfId="18" applyNumberFormat="1" applyFont="1" applyBorder="1"/>
    <xf numFmtId="167" fontId="12" fillId="0" borderId="5" xfId="3" applyNumberFormat="1" applyFont="1" applyBorder="1"/>
    <xf numFmtId="43" fontId="12" fillId="0" borderId="5" xfId="20" applyFont="1" applyBorder="1"/>
    <xf numFmtId="166" fontId="12" fillId="0" borderId="6" xfId="20" applyNumberFormat="1" applyFont="1" applyBorder="1"/>
    <xf numFmtId="43" fontId="14" fillId="0" borderId="12" xfId="20" applyFont="1" applyBorder="1"/>
    <xf numFmtId="166" fontId="12" fillId="0" borderId="8" xfId="20" applyNumberFormat="1" applyFont="1" applyBorder="1"/>
    <xf numFmtId="166" fontId="12" fillId="0" borderId="10" xfId="1" applyNumberFormat="1" applyFont="1" applyFill="1" applyBorder="1"/>
    <xf numFmtId="166" fontId="12" fillId="0" borderId="10" xfId="1" applyNumberFormat="1" applyFont="1" applyBorder="1"/>
    <xf numFmtId="166" fontId="12" fillId="0" borderId="5" xfId="20" applyNumberFormat="1" applyFont="1" applyBorder="1"/>
    <xf numFmtId="166" fontId="14" fillId="0" borderId="9" xfId="1" applyNumberFormat="1" applyFont="1" applyFill="1" applyBorder="1"/>
    <xf numFmtId="166" fontId="14" fillId="0" borderId="10" xfId="1" applyNumberFormat="1" applyFont="1" applyFill="1" applyBorder="1"/>
    <xf numFmtId="167" fontId="14" fillId="0" borderId="15" xfId="3" applyNumberFormat="1" applyFont="1" applyBorder="1"/>
    <xf numFmtId="167" fontId="14" fillId="0" borderId="16" xfId="3" applyNumberFormat="1" applyFont="1" applyBorder="1"/>
    <xf numFmtId="167" fontId="14" fillId="0" borderId="11" xfId="3" applyNumberFormat="1" applyFont="1" applyBorder="1"/>
    <xf numFmtId="43" fontId="12" fillId="2" borderId="5" xfId="3" applyNumberFormat="1" applyFont="1" applyFill="1" applyBorder="1" applyAlignment="1"/>
    <xf numFmtId="43" fontId="12" fillId="2" borderId="5" xfId="1" applyNumberFormat="1" applyFont="1" applyFill="1" applyBorder="1" applyAlignment="1"/>
    <xf numFmtId="43" fontId="12" fillId="2" borderId="5" xfId="0" applyNumberFormat="1" applyFont="1" applyFill="1" applyBorder="1" applyAlignment="1">
      <alignment vertical="center"/>
    </xf>
    <xf numFmtId="166" fontId="12" fillId="2" borderId="6" xfId="1" applyNumberFormat="1" applyFont="1" applyFill="1" applyBorder="1" applyAlignment="1"/>
    <xf numFmtId="43" fontId="12" fillId="2" borderId="5" xfId="0" applyNumberFormat="1" applyFont="1" applyFill="1" applyBorder="1"/>
    <xf numFmtId="43" fontId="12" fillId="2" borderId="5" xfId="0" applyNumberFormat="1" applyFont="1" applyFill="1" applyBorder="1" applyAlignment="1"/>
    <xf numFmtId="166" fontId="12" fillId="2" borderId="14" xfId="1" applyNumberFormat="1" applyFont="1" applyFill="1" applyBorder="1" applyAlignment="1"/>
    <xf numFmtId="0" fontId="14" fillId="0" borderId="13" xfId="18" applyFont="1" applyBorder="1"/>
    <xf numFmtId="167" fontId="14" fillId="0" borderId="6" xfId="3" applyNumberFormat="1" applyFont="1" applyBorder="1"/>
    <xf numFmtId="167" fontId="12" fillId="2" borderId="11" xfId="3" applyNumberFormat="1" applyFont="1" applyFill="1" applyBorder="1" applyAlignment="1"/>
    <xf numFmtId="43" fontId="12" fillId="0" borderId="5" xfId="0" applyNumberFormat="1" applyFont="1" applyBorder="1"/>
    <xf numFmtId="43" fontId="12" fillId="0" borderId="5" xfId="0" applyNumberFormat="1" applyFont="1" applyFill="1" applyBorder="1"/>
    <xf numFmtId="1" fontId="14" fillId="0" borderId="6" xfId="18" applyNumberFormat="1" applyFont="1" applyBorder="1"/>
    <xf numFmtId="43" fontId="12" fillId="0" borderId="5" xfId="17" applyNumberFormat="1" applyFont="1" applyFill="1" applyBorder="1" applyAlignment="1"/>
    <xf numFmtId="166" fontId="12" fillId="0" borderId="10" xfId="17" applyNumberFormat="1" applyFont="1" applyFill="1" applyBorder="1" applyAlignment="1"/>
    <xf numFmtId="43" fontId="12" fillId="0" borderId="5" xfId="17" applyNumberFormat="1" applyFont="1" applyFill="1" applyBorder="1" applyAlignment="1" applyProtection="1"/>
    <xf numFmtId="43" fontId="12" fillId="0" borderId="6" xfId="17" applyNumberFormat="1" applyFont="1" applyFill="1" applyBorder="1" applyAlignment="1" applyProtection="1"/>
    <xf numFmtId="166" fontId="12" fillId="0" borderId="6" xfId="17" applyNumberFormat="1" applyFont="1" applyFill="1" applyBorder="1" applyAlignment="1"/>
    <xf numFmtId="43" fontId="12" fillId="0" borderId="6" xfId="0" applyNumberFormat="1" applyFont="1" applyBorder="1"/>
    <xf numFmtId="166" fontId="12" fillId="0" borderId="6" xfId="0" applyNumberFormat="1" applyFont="1" applyBorder="1"/>
    <xf numFmtId="166" fontId="12" fillId="0" borderId="6" xfId="17" applyNumberFormat="1" applyFont="1" applyFill="1" applyBorder="1" applyAlignment="1" applyProtection="1"/>
    <xf numFmtId="43" fontId="12" fillId="0" borderId="5" xfId="15" applyNumberFormat="1" applyFont="1" applyFill="1" applyBorder="1" applyAlignment="1"/>
    <xf numFmtId="166" fontId="12" fillId="0" borderId="8" xfId="17" applyNumberFormat="1" applyFont="1" applyFill="1" applyBorder="1" applyAlignment="1"/>
    <xf numFmtId="43" fontId="12" fillId="0" borderId="5" xfId="16" applyNumberFormat="1" applyFont="1" applyFill="1" applyBorder="1" applyAlignment="1"/>
    <xf numFmtId="167" fontId="12" fillId="0" borderId="11" xfId="3" applyNumberFormat="1" applyFont="1" applyFill="1" applyBorder="1" applyAlignment="1"/>
    <xf numFmtId="167" fontId="12" fillId="0" borderId="10" xfId="3" applyNumberFormat="1" applyFont="1" applyFill="1" applyBorder="1" applyAlignment="1"/>
    <xf numFmtId="167" fontId="14" fillId="0" borderId="10" xfId="3" applyNumberFormat="1" applyFont="1" applyBorder="1"/>
    <xf numFmtId="169" fontId="12" fillId="0" borderId="5" xfId="17" applyNumberFormat="1" applyFont="1" applyFill="1" applyBorder="1" applyAlignment="1" applyProtection="1"/>
    <xf numFmtId="168" fontId="12" fillId="0" borderId="5" xfId="17" applyNumberFormat="1" applyFont="1" applyFill="1" applyBorder="1" applyAlignment="1"/>
    <xf numFmtId="1" fontId="14" fillId="0" borderId="13" xfId="18" applyNumberFormat="1" applyFont="1" applyBorder="1"/>
    <xf numFmtId="168" fontId="12" fillId="0" borderId="5" xfId="15" applyNumberFormat="1" applyFont="1" applyFill="1" applyBorder="1" applyAlignment="1"/>
    <xf numFmtId="168" fontId="12" fillId="0" borderId="5" xfId="17" applyNumberFormat="1" applyFont="1" applyFill="1" applyBorder="1" applyAlignment="1" applyProtection="1"/>
    <xf numFmtId="168" fontId="12" fillId="0" borderId="5" xfId="16" applyNumberFormat="1" applyFont="1" applyFill="1" applyBorder="1" applyAlignment="1"/>
    <xf numFmtId="43" fontId="12" fillId="0" borderId="5" xfId="14" applyNumberFormat="1" applyFont="1" applyFill="1" applyBorder="1" applyAlignment="1"/>
    <xf numFmtId="43" fontId="12" fillId="0" borderId="5" xfId="14" applyNumberFormat="1" applyFont="1" applyFill="1" applyBorder="1" applyAlignment="1" applyProtection="1"/>
    <xf numFmtId="168" fontId="12" fillId="0" borderId="5" xfId="14" applyNumberFormat="1" applyFont="1" applyFill="1" applyBorder="1" applyAlignment="1"/>
    <xf numFmtId="14" fontId="13" fillId="0" borderId="7" xfId="18" applyNumberFormat="1" applyFont="1" applyBorder="1" applyAlignment="1">
      <alignment horizontal="center"/>
    </xf>
    <xf numFmtId="14" fontId="13" fillId="0" borderId="8" xfId="18" applyNumberFormat="1" applyFont="1" applyBorder="1" applyAlignment="1">
      <alignment horizontal="center"/>
    </xf>
    <xf numFmtId="16" fontId="13" fillId="0" borderId="17" xfId="18" applyNumberFormat="1" applyFont="1" applyBorder="1" applyAlignment="1">
      <alignment horizontal="center"/>
    </xf>
    <xf numFmtId="16" fontId="13" fillId="0" borderId="18" xfId="18" applyNumberFormat="1" applyFont="1" applyBorder="1" applyAlignment="1">
      <alignment horizontal="center"/>
    </xf>
    <xf numFmtId="14" fontId="13" fillId="0" borderId="7" xfId="18" applyNumberFormat="1" applyFont="1" applyBorder="1" applyAlignment="1">
      <alignment horizontal="center"/>
    </xf>
    <xf numFmtId="14" fontId="13" fillId="0" borderId="8" xfId="18" applyNumberFormat="1" applyFont="1" applyBorder="1" applyAlignment="1">
      <alignment horizontal="center"/>
    </xf>
    <xf numFmtId="14" fontId="13" fillId="0" borderId="3" xfId="18" applyNumberFormat="1" applyFont="1" applyBorder="1" applyAlignment="1">
      <alignment horizontal="center"/>
    </xf>
    <xf numFmtId="0" fontId="0" fillId="0" borderId="4" xfId="0" applyBorder="1"/>
    <xf numFmtId="14" fontId="13" fillId="0" borderId="4" xfId="18" applyNumberFormat="1" applyFont="1" applyBorder="1" applyAlignment="1">
      <alignment horizontal="center"/>
    </xf>
  </cellXfs>
  <cellStyles count="22">
    <cellStyle name="Comma" xfId="1" builtinId="3"/>
    <cellStyle name="Comma 2" xfId="2"/>
    <cellStyle name="Comma 2 2" xfId="14"/>
    <cellStyle name="Comma 3" xfId="17"/>
    <cellStyle name="Comma 4" xfId="20"/>
    <cellStyle name="Currency" xfId="3" builtinId="4"/>
    <cellStyle name="Currency 2" xfId="4"/>
    <cellStyle name="Currency 2 2" xfId="15"/>
    <cellStyle name="Currency 3" xfId="16"/>
    <cellStyle name="Currency 4" xfId="19"/>
    <cellStyle name="HeadingColumn" xfId="5"/>
    <cellStyle name="HeadingYear" xfId="6"/>
    <cellStyle name="Normal" xfId="0" builtinId="0"/>
    <cellStyle name="Normal 2" xfId="12"/>
    <cellStyle name="Normal 3" xfId="13"/>
    <cellStyle name="Normal 4" xfId="18"/>
    <cellStyle name="Output Amounts" xfId="7"/>
    <cellStyle name="Output Column Headings" xfId="8"/>
    <cellStyle name="Output Line Items" xfId="9"/>
    <cellStyle name="Output Report Heading" xfId="10"/>
    <cellStyle name="Output Report Title" xfId="11"/>
    <cellStyle name="Percent 2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R138"/>
  <sheetViews>
    <sheetView tabSelected="1" zoomScale="90" zoomScaleNormal="90" workbookViewId="0">
      <selection activeCell="C16" sqref="C16"/>
    </sheetView>
  </sheetViews>
  <sheetFormatPr defaultColWidth="8.85546875" defaultRowHeight="12.75" x14ac:dyDescent="0.2"/>
  <cols>
    <col min="1" max="1" width="1.140625" style="5" customWidth="1"/>
    <col min="2" max="2" width="3.28515625" style="5" customWidth="1"/>
    <col min="3" max="3" width="55.85546875" style="5" customWidth="1"/>
    <col min="4" max="5" width="10.5703125" style="5" customWidth="1"/>
    <col min="6" max="6" width="2.7109375" style="6" customWidth="1"/>
    <col min="7" max="7" width="10.5703125" style="6" customWidth="1"/>
    <col min="8" max="8" width="10.5703125" style="5" customWidth="1"/>
    <col min="9" max="9" width="2.7109375" style="6" customWidth="1"/>
    <col min="10" max="10" width="10.5703125" style="6" customWidth="1"/>
    <col min="11" max="11" width="10.5703125" style="5" customWidth="1"/>
    <col min="12" max="12" width="2.7109375" style="6" customWidth="1"/>
    <col min="13" max="13" width="10.5703125" style="6" bestFit="1" customWidth="1"/>
    <col min="14" max="14" width="10.5703125" style="5" customWidth="1"/>
    <col min="15" max="15" width="2.7109375" style="6" customWidth="1"/>
    <col min="16" max="16" width="10.5703125" style="6" customWidth="1"/>
    <col min="17" max="17" width="10.5703125" style="5" customWidth="1"/>
    <col min="18" max="19" width="2.7109375" style="6" customWidth="1"/>
    <col min="20" max="20" width="10.5703125" style="6" customWidth="1"/>
    <col min="21" max="21" width="10.5703125" style="5" customWidth="1"/>
    <col min="22" max="22" width="2.7109375" style="6" customWidth="1"/>
    <col min="23" max="23" width="10.5703125" style="6" customWidth="1"/>
    <col min="24" max="24" width="10.5703125" style="5" customWidth="1"/>
    <col min="25" max="25" width="2.7109375" style="6" customWidth="1"/>
    <col min="26" max="26" width="10.5703125" style="6" customWidth="1"/>
    <col min="27" max="27" width="10.5703125" style="5" customWidth="1"/>
    <col min="28" max="28" width="2.7109375" style="6" customWidth="1"/>
    <col min="29" max="29" width="10.5703125" style="6" customWidth="1"/>
    <col min="30" max="30" width="10.5703125" style="5" customWidth="1"/>
    <col min="31" max="31" width="2.7109375" style="6" customWidth="1"/>
    <col min="32" max="32" width="10.5703125" style="6" customWidth="1"/>
    <col min="33" max="33" width="10.5703125" style="5" customWidth="1"/>
    <col min="34" max="35" width="2.7109375" style="6" customWidth="1"/>
    <col min="36" max="36" width="10.5703125" style="6" customWidth="1"/>
    <col min="37" max="37" width="10.5703125" style="5" customWidth="1"/>
    <col min="38" max="38" width="2.7109375" style="6" customWidth="1"/>
    <col min="39" max="39" width="10.140625" style="6" customWidth="1"/>
    <col min="40" max="40" width="10.140625" style="5" customWidth="1"/>
    <col min="41" max="41" width="2.7109375" style="6" customWidth="1"/>
    <col min="42" max="42" width="10.140625" style="6" customWidth="1"/>
    <col min="43" max="43" width="10.140625" style="5" customWidth="1"/>
    <col min="44" max="16384" width="8.85546875" style="5"/>
  </cols>
  <sheetData>
    <row r="2" spans="1:44" s="6" customFormat="1" x14ac:dyDescent="0.2">
      <c r="A2" s="5"/>
      <c r="B2" s="4" t="s">
        <v>54</v>
      </c>
      <c r="C2" s="5"/>
      <c r="D2" s="5"/>
      <c r="E2" s="5"/>
      <c r="H2" s="5"/>
      <c r="K2" s="5"/>
      <c r="N2" s="5"/>
      <c r="Q2" s="5"/>
      <c r="U2" s="5"/>
      <c r="X2" s="5"/>
      <c r="AA2" s="5"/>
      <c r="AD2" s="5"/>
      <c r="AG2" s="5"/>
      <c r="AK2" s="5"/>
      <c r="AN2" s="5"/>
      <c r="AQ2" s="5"/>
      <c r="AR2" s="5"/>
    </row>
    <row r="3" spans="1:44" s="6" customFormat="1" x14ac:dyDescent="0.2">
      <c r="A3" s="5"/>
      <c r="B3" s="4" t="s">
        <v>58</v>
      </c>
      <c r="C3" s="5"/>
      <c r="D3" s="5"/>
      <c r="E3" s="5"/>
      <c r="H3" s="5"/>
      <c r="K3" s="5"/>
      <c r="N3" s="5"/>
      <c r="Q3" s="5"/>
      <c r="U3" s="5"/>
      <c r="X3" s="5"/>
      <c r="AA3" s="5"/>
      <c r="AD3" s="5"/>
      <c r="AG3" s="5"/>
      <c r="AK3" s="5"/>
      <c r="AN3" s="5"/>
      <c r="AQ3" s="5"/>
      <c r="AR3" s="5"/>
    </row>
    <row r="4" spans="1:44" s="6" customFormat="1" ht="13.5" thickBot="1" x14ac:dyDescent="0.25">
      <c r="A4" s="5"/>
      <c r="B4" s="4" t="s">
        <v>89</v>
      </c>
      <c r="C4" s="5"/>
      <c r="D4" s="5"/>
      <c r="E4" s="5"/>
      <c r="H4" s="5"/>
      <c r="K4" s="5"/>
      <c r="N4" s="5"/>
      <c r="Q4" s="5"/>
      <c r="U4" s="5"/>
      <c r="X4" s="5"/>
      <c r="AA4" s="5"/>
      <c r="AD4" s="5"/>
      <c r="AG4" s="5"/>
      <c r="AK4" s="5"/>
      <c r="AN4" s="5"/>
      <c r="AQ4" s="5"/>
      <c r="AR4" s="5"/>
    </row>
    <row r="5" spans="1:44" s="6" customFormat="1" x14ac:dyDescent="0.2">
      <c r="A5" s="5"/>
      <c r="B5" s="22" t="s">
        <v>55</v>
      </c>
      <c r="C5" s="5"/>
      <c r="D5" s="24" t="s">
        <v>60</v>
      </c>
      <c r="E5" s="25" t="s">
        <v>61</v>
      </c>
      <c r="G5" s="24" t="s">
        <v>60</v>
      </c>
      <c r="H5" s="25" t="s">
        <v>61</v>
      </c>
      <c r="J5" s="24" t="s">
        <v>60</v>
      </c>
      <c r="K5" s="25" t="s">
        <v>61</v>
      </c>
      <c r="M5" s="24" t="s">
        <v>60</v>
      </c>
      <c r="N5" s="25" t="s">
        <v>61</v>
      </c>
      <c r="P5" s="24" t="s">
        <v>60</v>
      </c>
      <c r="Q5" s="25" t="s">
        <v>61</v>
      </c>
      <c r="U5" s="5"/>
      <c r="X5" s="5"/>
      <c r="AA5" s="5"/>
      <c r="AD5" s="5"/>
      <c r="AG5" s="5"/>
      <c r="AK5" s="5"/>
      <c r="AN5" s="5"/>
      <c r="AQ5" s="5"/>
      <c r="AR5" s="5"/>
    </row>
    <row r="6" spans="1:44" s="6" customFormat="1" x14ac:dyDescent="0.2">
      <c r="A6" s="5"/>
      <c r="B6" s="5"/>
      <c r="C6" s="5"/>
      <c r="D6" s="26" t="s">
        <v>59</v>
      </c>
      <c r="E6" s="27" t="s">
        <v>59</v>
      </c>
      <c r="F6" s="7"/>
      <c r="G6" s="26" t="s">
        <v>59</v>
      </c>
      <c r="H6" s="27" t="s">
        <v>59</v>
      </c>
      <c r="I6" s="7"/>
      <c r="J6" s="26" t="s">
        <v>59</v>
      </c>
      <c r="K6" s="27" t="s">
        <v>59</v>
      </c>
      <c r="L6" s="7"/>
      <c r="M6" s="26" t="s">
        <v>59</v>
      </c>
      <c r="N6" s="27" t="s">
        <v>59</v>
      </c>
      <c r="P6" s="26" t="s">
        <v>76</v>
      </c>
      <c r="Q6" s="27" t="s">
        <v>76</v>
      </c>
      <c r="U6" s="5"/>
      <c r="X6" s="5"/>
      <c r="AA6" s="5"/>
      <c r="AD6" s="5"/>
      <c r="AG6" s="5"/>
      <c r="AK6" s="5"/>
      <c r="AN6" s="5"/>
      <c r="AQ6" s="5"/>
      <c r="AR6" s="5"/>
    </row>
    <row r="7" spans="1:44" s="6" customFormat="1" x14ac:dyDescent="0.2">
      <c r="A7" s="5"/>
      <c r="B7" s="5"/>
      <c r="C7" s="5"/>
      <c r="D7" s="104">
        <v>39900</v>
      </c>
      <c r="E7" s="105">
        <v>39900</v>
      </c>
      <c r="F7" s="8"/>
      <c r="G7" s="104">
        <v>39991</v>
      </c>
      <c r="H7" s="105">
        <v>39991</v>
      </c>
      <c r="I7" s="8"/>
      <c r="J7" s="104">
        <v>40082</v>
      </c>
      <c r="K7" s="105">
        <v>40082</v>
      </c>
      <c r="L7" s="8"/>
      <c r="M7" s="104">
        <v>40178</v>
      </c>
      <c r="N7" s="105">
        <v>40178</v>
      </c>
      <c r="P7" s="104">
        <v>40178</v>
      </c>
      <c r="Q7" s="105">
        <v>40178</v>
      </c>
      <c r="U7" s="5"/>
      <c r="X7" s="5"/>
      <c r="AA7" s="5"/>
      <c r="AD7" s="5"/>
      <c r="AG7" s="5"/>
      <c r="AK7" s="5"/>
      <c r="AN7" s="5"/>
      <c r="AQ7" s="5"/>
      <c r="AR7" s="5"/>
    </row>
    <row r="8" spans="1:44" s="6" customFormat="1" x14ac:dyDescent="0.2">
      <c r="A8" s="5"/>
      <c r="B8" s="5"/>
      <c r="C8" s="5"/>
      <c r="D8" s="28"/>
      <c r="E8" s="29"/>
      <c r="G8" s="28"/>
      <c r="H8" s="29"/>
      <c r="J8" s="28"/>
      <c r="K8" s="29"/>
      <c r="M8" s="28"/>
      <c r="N8" s="29"/>
      <c r="P8" s="28"/>
      <c r="Q8" s="29"/>
      <c r="U8" s="5"/>
      <c r="X8" s="5"/>
      <c r="AA8" s="5"/>
      <c r="AD8" s="5"/>
      <c r="AG8" s="5"/>
      <c r="AK8" s="5"/>
      <c r="AN8" s="5"/>
      <c r="AQ8" s="5"/>
      <c r="AR8" s="5"/>
    </row>
    <row r="9" spans="1:44" s="6" customFormat="1" x14ac:dyDescent="0.2">
      <c r="A9" s="5"/>
      <c r="B9" s="6" t="s">
        <v>52</v>
      </c>
      <c r="D9" s="55">
        <v>37146</v>
      </c>
      <c r="E9" s="30">
        <v>37146</v>
      </c>
      <c r="F9" s="1"/>
      <c r="G9" s="49">
        <v>47842</v>
      </c>
      <c r="H9" s="30">
        <v>47842</v>
      </c>
      <c r="I9" s="1"/>
      <c r="J9" s="49">
        <v>59600</v>
      </c>
      <c r="K9" s="30">
        <v>59600</v>
      </c>
      <c r="L9" s="1"/>
      <c r="M9" s="49">
        <v>88359</v>
      </c>
      <c r="N9" s="30">
        <v>88359</v>
      </c>
      <c r="O9" s="1"/>
      <c r="P9" s="49">
        <v>232947</v>
      </c>
      <c r="Q9" s="30">
        <v>232947</v>
      </c>
      <c r="U9" s="5"/>
      <c r="X9" s="5"/>
      <c r="AA9" s="5"/>
      <c r="AD9" s="5"/>
      <c r="AG9" s="5"/>
      <c r="AK9" s="5"/>
      <c r="AN9" s="5"/>
      <c r="AQ9" s="5"/>
      <c r="AR9" s="5"/>
    </row>
    <row r="10" spans="1:44" s="6" customFormat="1" x14ac:dyDescent="0.2">
      <c r="A10" s="5"/>
      <c r="D10" s="28"/>
      <c r="E10" s="29"/>
      <c r="G10" s="28"/>
      <c r="H10" s="29"/>
      <c r="J10" s="28"/>
      <c r="K10" s="29"/>
      <c r="M10" s="28"/>
      <c r="N10" s="29"/>
      <c r="P10" s="28"/>
      <c r="Q10" s="29"/>
      <c r="U10" s="5"/>
      <c r="X10" s="5"/>
      <c r="AA10" s="5"/>
      <c r="AD10" s="5"/>
      <c r="AG10" s="5"/>
      <c r="AK10" s="5"/>
      <c r="AN10" s="5"/>
      <c r="AQ10" s="5"/>
      <c r="AR10" s="5"/>
    </row>
    <row r="11" spans="1:44" s="6" customFormat="1" x14ac:dyDescent="0.2">
      <c r="A11" s="5"/>
      <c r="B11" s="6" t="s">
        <v>66</v>
      </c>
      <c r="D11" s="28"/>
      <c r="E11" s="29"/>
      <c r="G11" s="28"/>
      <c r="H11" s="29"/>
      <c r="J11" s="28"/>
      <c r="K11" s="29"/>
      <c r="M11" s="28"/>
      <c r="N11" s="29"/>
      <c r="P11" s="28"/>
      <c r="Q11" s="29"/>
      <c r="U11" s="5"/>
      <c r="X11" s="5"/>
      <c r="AA11" s="5"/>
      <c r="AD11" s="5"/>
      <c r="AG11" s="5"/>
      <c r="AK11" s="5"/>
      <c r="AN11" s="5"/>
      <c r="AQ11" s="5"/>
      <c r="AR11" s="5"/>
    </row>
    <row r="12" spans="1:44" s="6" customFormat="1" ht="15" x14ac:dyDescent="0.2">
      <c r="A12" s="5"/>
      <c r="B12" s="5"/>
      <c r="C12" s="6" t="s">
        <v>69</v>
      </c>
      <c r="D12" s="31">
        <v>25391</v>
      </c>
      <c r="E12" s="33">
        <f>+D12-E45</f>
        <v>25212</v>
      </c>
      <c r="G12" s="31">
        <v>31076</v>
      </c>
      <c r="H12" s="33">
        <f>+G12-H45</f>
        <v>30908</v>
      </c>
      <c r="J12" s="31">
        <v>37117</v>
      </c>
      <c r="K12" s="33">
        <f>+J12-K45</f>
        <v>36948</v>
      </c>
      <c r="M12" s="31">
        <v>57279</v>
      </c>
      <c r="N12" s="33">
        <f>+M12-N45</f>
        <v>57113</v>
      </c>
      <c r="P12" s="53">
        <f>+D12+G12+J12+M12</f>
        <v>150863</v>
      </c>
      <c r="Q12" s="33">
        <f>+E12+H12+K12+N12</f>
        <v>150181</v>
      </c>
      <c r="U12" s="5"/>
      <c r="X12" s="5"/>
      <c r="AA12" s="5"/>
      <c r="AD12" s="5"/>
      <c r="AG12" s="5"/>
      <c r="AK12" s="5"/>
      <c r="AN12" s="5"/>
      <c r="AQ12" s="5"/>
      <c r="AR12" s="5"/>
    </row>
    <row r="13" spans="1:44" s="6" customFormat="1" ht="15" x14ac:dyDescent="0.2">
      <c r="A13" s="5"/>
      <c r="B13" s="5"/>
      <c r="C13" s="6" t="s">
        <v>70</v>
      </c>
      <c r="D13" s="31">
        <v>1360</v>
      </c>
      <c r="E13" s="33">
        <v>0</v>
      </c>
      <c r="G13" s="31">
        <v>1360</v>
      </c>
      <c r="H13" s="33">
        <v>0</v>
      </c>
      <c r="J13" s="31">
        <v>1360</v>
      </c>
      <c r="K13" s="33">
        <v>0</v>
      </c>
      <c r="M13" s="31">
        <v>1360</v>
      </c>
      <c r="N13" s="33">
        <v>0</v>
      </c>
      <c r="P13" s="53">
        <f>+D13+G13+J13+M13</f>
        <v>5440</v>
      </c>
      <c r="Q13" s="33">
        <v>0</v>
      </c>
      <c r="U13" s="5"/>
      <c r="X13" s="5"/>
      <c r="AA13" s="5"/>
      <c r="AD13" s="5"/>
      <c r="AG13" s="5"/>
      <c r="AK13" s="5"/>
      <c r="AN13" s="5"/>
      <c r="AQ13" s="5"/>
      <c r="AR13" s="5"/>
    </row>
    <row r="14" spans="1:44" s="6" customFormat="1" x14ac:dyDescent="0.2">
      <c r="A14" s="5"/>
      <c r="D14" s="31"/>
      <c r="E14" s="33"/>
      <c r="G14" s="28"/>
      <c r="H14" s="29"/>
      <c r="J14" s="31"/>
      <c r="K14" s="33"/>
      <c r="M14" s="31"/>
      <c r="N14" s="33"/>
      <c r="P14" s="28"/>
      <c r="Q14" s="33"/>
      <c r="U14" s="5"/>
      <c r="X14" s="5"/>
      <c r="AA14" s="5"/>
      <c r="AD14" s="5"/>
      <c r="AG14" s="5"/>
      <c r="AK14" s="5"/>
      <c r="AN14" s="5"/>
      <c r="AQ14" s="5"/>
      <c r="AR14" s="5"/>
    </row>
    <row r="15" spans="1:44" s="6" customFormat="1" x14ac:dyDescent="0.2">
      <c r="A15" s="5"/>
      <c r="B15" s="6" t="s">
        <v>65</v>
      </c>
      <c r="D15" s="34">
        <f>SUM(D12:D14)</f>
        <v>26751</v>
      </c>
      <c r="E15" s="35">
        <f>26751-E45-E46</f>
        <v>25212</v>
      </c>
      <c r="F15" s="9"/>
      <c r="G15" s="34">
        <f>SUM(G12:G14)</f>
        <v>32436</v>
      </c>
      <c r="H15" s="35">
        <f>SUM(H12:H14)</f>
        <v>30908</v>
      </c>
      <c r="I15" s="9"/>
      <c r="J15" s="34">
        <f>SUM(J12:J14)</f>
        <v>38477</v>
      </c>
      <c r="K15" s="35">
        <f>SUM(K12:K14)</f>
        <v>36948</v>
      </c>
      <c r="L15" s="9"/>
      <c r="M15" s="34">
        <f>SUM(M12:M14)</f>
        <v>58639</v>
      </c>
      <c r="N15" s="35">
        <f>SUM(N12:N14)</f>
        <v>57113</v>
      </c>
      <c r="O15" s="9"/>
      <c r="P15" s="34">
        <f>SUM(P12:P14)</f>
        <v>156303</v>
      </c>
      <c r="Q15" s="35">
        <f>SUM(Q12:Q14)</f>
        <v>150181</v>
      </c>
      <c r="U15" s="5"/>
      <c r="X15" s="5"/>
      <c r="AA15" s="5"/>
      <c r="AD15" s="5"/>
      <c r="AG15" s="5"/>
      <c r="AK15" s="5"/>
      <c r="AN15" s="5"/>
      <c r="AQ15" s="5"/>
      <c r="AR15" s="5"/>
    </row>
    <row r="16" spans="1:44" s="6" customFormat="1" x14ac:dyDescent="0.2">
      <c r="A16" s="5"/>
      <c r="D16" s="31"/>
      <c r="E16" s="33"/>
      <c r="G16" s="28"/>
      <c r="H16" s="29"/>
      <c r="J16" s="31"/>
      <c r="K16" s="33"/>
      <c r="M16" s="31"/>
      <c r="N16" s="33"/>
      <c r="P16" s="28"/>
      <c r="Q16" s="29"/>
      <c r="U16" s="5"/>
      <c r="X16" s="5"/>
      <c r="AA16" s="5"/>
      <c r="AD16" s="5"/>
      <c r="AG16" s="5"/>
      <c r="AK16" s="5"/>
      <c r="AN16" s="5"/>
      <c r="AQ16" s="5"/>
      <c r="AR16" s="5"/>
    </row>
    <row r="17" spans="1:44" s="6" customFormat="1" x14ac:dyDescent="0.2">
      <c r="A17" s="5"/>
      <c r="B17" s="6" t="s">
        <v>64</v>
      </c>
      <c r="D17" s="31">
        <f>+D9-D15</f>
        <v>10395</v>
      </c>
      <c r="E17" s="33">
        <f>+E9-E15</f>
        <v>11934</v>
      </c>
      <c r="F17" s="13"/>
      <c r="G17" s="31">
        <f>+G9-G15</f>
        <v>15406</v>
      </c>
      <c r="H17" s="33">
        <f>+H9-H15</f>
        <v>16934</v>
      </c>
      <c r="I17" s="9"/>
      <c r="J17" s="31">
        <f>+J9-J15</f>
        <v>21123</v>
      </c>
      <c r="K17" s="33">
        <f>+K9-K15</f>
        <v>22652</v>
      </c>
      <c r="L17" s="9"/>
      <c r="M17" s="31">
        <f>+M9-M15</f>
        <v>29720</v>
      </c>
      <c r="N17" s="33">
        <f>+N9-N15</f>
        <v>31246</v>
      </c>
      <c r="O17" s="9"/>
      <c r="P17" s="31">
        <f>+P9-P15</f>
        <v>76644</v>
      </c>
      <c r="Q17" s="33">
        <f>+Q9-Q15</f>
        <v>82766</v>
      </c>
      <c r="U17" s="5"/>
      <c r="X17" s="5"/>
      <c r="AA17" s="5"/>
      <c r="AD17" s="5"/>
      <c r="AG17" s="5"/>
      <c r="AK17" s="5"/>
      <c r="AN17" s="5"/>
      <c r="AQ17" s="5"/>
      <c r="AR17" s="5"/>
    </row>
    <row r="18" spans="1:44" s="6" customFormat="1" x14ac:dyDescent="0.2">
      <c r="A18" s="5"/>
      <c r="D18" s="50"/>
      <c r="E18" s="38"/>
      <c r="F18" s="10"/>
      <c r="G18" s="50"/>
      <c r="H18" s="38"/>
      <c r="I18" s="10"/>
      <c r="J18" s="50"/>
      <c r="K18" s="38"/>
      <c r="L18" s="10"/>
      <c r="M18" s="50"/>
      <c r="N18" s="38"/>
      <c r="O18" s="10"/>
      <c r="P18" s="50"/>
      <c r="Q18" s="38"/>
      <c r="U18" s="5"/>
      <c r="X18" s="5"/>
      <c r="AA18" s="5"/>
      <c r="AD18" s="5"/>
      <c r="AG18" s="5"/>
      <c r="AK18" s="5"/>
      <c r="AN18" s="5"/>
      <c r="AQ18" s="5"/>
      <c r="AR18" s="5"/>
    </row>
    <row r="19" spans="1:44" s="6" customFormat="1" x14ac:dyDescent="0.2">
      <c r="A19" s="5"/>
      <c r="B19" s="6" t="s">
        <v>67</v>
      </c>
      <c r="D19" s="39">
        <f>+D17/D9</f>
        <v>0.27984170570182521</v>
      </c>
      <c r="E19" s="40">
        <f>+E17/E9</f>
        <v>0.3212728153771604</v>
      </c>
      <c r="F19" s="11"/>
      <c r="G19" s="39">
        <f>+G17/G9</f>
        <v>0.32201831027130973</v>
      </c>
      <c r="H19" s="40">
        <f>+H17/H9</f>
        <v>0.35395677438234185</v>
      </c>
      <c r="I19" s="11"/>
      <c r="J19" s="39">
        <f>+J17/J9</f>
        <v>0.35441275167785236</v>
      </c>
      <c r="K19" s="40">
        <f>+K17/K9</f>
        <v>0.38006711409395971</v>
      </c>
      <c r="L19" s="11"/>
      <c r="M19" s="39">
        <f>+M17/M9</f>
        <v>0.33635509682092374</v>
      </c>
      <c r="N19" s="40">
        <f>+N17/N9</f>
        <v>0.35362555031179621</v>
      </c>
      <c r="O19" s="11"/>
      <c r="P19" s="39">
        <f>+P17/P9</f>
        <v>0.32901904725109143</v>
      </c>
      <c r="Q19" s="40">
        <f>+Q17/Q9</f>
        <v>0.3552997033660017</v>
      </c>
      <c r="U19" s="5"/>
      <c r="X19" s="5"/>
      <c r="AA19" s="5"/>
      <c r="AD19" s="5"/>
      <c r="AG19" s="5"/>
      <c r="AK19" s="5"/>
      <c r="AN19" s="5"/>
      <c r="AQ19" s="5"/>
      <c r="AR19" s="5"/>
    </row>
    <row r="20" spans="1:44" s="6" customFormat="1" x14ac:dyDescent="0.2">
      <c r="A20" s="5"/>
      <c r="D20" s="28"/>
      <c r="E20" s="29"/>
      <c r="G20" s="28"/>
      <c r="H20" s="29"/>
      <c r="J20" s="28"/>
      <c r="K20" s="29"/>
      <c r="M20" s="28"/>
      <c r="N20" s="29"/>
      <c r="P20" s="28"/>
      <c r="Q20" s="29"/>
      <c r="U20" s="5"/>
      <c r="X20" s="5"/>
      <c r="AA20" s="5"/>
      <c r="AD20" s="5"/>
      <c r="AG20" s="5"/>
      <c r="AK20" s="5"/>
      <c r="AN20" s="5"/>
      <c r="AQ20" s="5"/>
      <c r="AR20" s="5"/>
    </row>
    <row r="21" spans="1:44" s="6" customFormat="1" ht="15" x14ac:dyDescent="0.2">
      <c r="A21" s="5"/>
      <c r="B21" s="6" t="s">
        <v>72</v>
      </c>
      <c r="D21" s="31">
        <v>10468</v>
      </c>
      <c r="E21" s="32">
        <f>10468-E47</f>
        <v>9739</v>
      </c>
      <c r="F21" s="12"/>
      <c r="G21" s="53">
        <v>10742</v>
      </c>
      <c r="H21" s="32">
        <f>10742-H47</f>
        <v>10123</v>
      </c>
      <c r="I21" s="12"/>
      <c r="J21" s="53">
        <v>11977</v>
      </c>
      <c r="K21" s="32">
        <f>11977-K47</f>
        <v>11356</v>
      </c>
      <c r="L21" s="12"/>
      <c r="M21" s="53">
        <v>12945</v>
      </c>
      <c r="N21" s="32">
        <f>12945-N47</f>
        <v>12257</v>
      </c>
      <c r="O21" s="12"/>
      <c r="P21" s="53">
        <f t="shared" ref="P21:Q24" si="0">+D21+G21+J21+M21</f>
        <v>46132</v>
      </c>
      <c r="Q21" s="32">
        <f t="shared" si="0"/>
        <v>43475</v>
      </c>
      <c r="U21" s="5"/>
      <c r="X21" s="5"/>
      <c r="AA21" s="5"/>
      <c r="AD21" s="5"/>
      <c r="AG21" s="5"/>
      <c r="AK21" s="5"/>
      <c r="AN21" s="5"/>
      <c r="AQ21" s="5"/>
      <c r="AR21" s="5"/>
    </row>
    <row r="22" spans="1:44" s="6" customFormat="1" ht="15" x14ac:dyDescent="0.2">
      <c r="A22" s="5"/>
      <c r="B22" s="6" t="s">
        <v>73</v>
      </c>
      <c r="D22" s="31">
        <v>7209</v>
      </c>
      <c r="E22" s="32">
        <f>7209-E48</f>
        <v>6754</v>
      </c>
      <c r="F22" s="12"/>
      <c r="G22" s="53">
        <v>7988</v>
      </c>
      <c r="H22" s="32">
        <f>7988-H48</f>
        <v>7566</v>
      </c>
      <c r="I22" s="12"/>
      <c r="J22" s="53">
        <v>8494</v>
      </c>
      <c r="K22" s="32">
        <f>8494-K48</f>
        <v>8084</v>
      </c>
      <c r="L22" s="12"/>
      <c r="M22" s="53">
        <v>9795</v>
      </c>
      <c r="N22" s="32">
        <f>9795-N48</f>
        <v>9343</v>
      </c>
      <c r="O22" s="12"/>
      <c r="P22" s="53">
        <f t="shared" si="0"/>
        <v>33486</v>
      </c>
      <c r="Q22" s="32">
        <f t="shared" si="0"/>
        <v>31747</v>
      </c>
      <c r="U22" s="5"/>
      <c r="X22" s="5"/>
      <c r="AA22" s="5"/>
      <c r="AD22" s="5"/>
      <c r="AG22" s="5"/>
      <c r="AK22" s="5"/>
      <c r="AN22" s="5"/>
      <c r="AQ22" s="5"/>
      <c r="AR22" s="5"/>
    </row>
    <row r="23" spans="1:44" s="6" customFormat="1" ht="15" x14ac:dyDescent="0.2">
      <c r="A23" s="5"/>
      <c r="B23" s="6" t="s">
        <v>74</v>
      </c>
      <c r="D23" s="31">
        <v>3663</v>
      </c>
      <c r="E23" s="32">
        <f>3663-E49</f>
        <v>2753</v>
      </c>
      <c r="F23" s="12"/>
      <c r="G23" s="53">
        <v>4238</v>
      </c>
      <c r="H23" s="32">
        <f>4238-H49</f>
        <v>3270</v>
      </c>
      <c r="I23" s="12"/>
      <c r="J23" s="53">
        <v>3728</v>
      </c>
      <c r="K23" s="32">
        <f>3728-K49</f>
        <v>2688</v>
      </c>
      <c r="L23" s="12"/>
      <c r="M23" s="53">
        <v>3984</v>
      </c>
      <c r="N23" s="32">
        <f>3984-N49</f>
        <v>2784</v>
      </c>
      <c r="O23" s="12"/>
      <c r="P23" s="53">
        <f t="shared" si="0"/>
        <v>15613</v>
      </c>
      <c r="Q23" s="32">
        <f t="shared" si="0"/>
        <v>11495</v>
      </c>
      <c r="U23" s="5"/>
      <c r="X23" s="5"/>
      <c r="AA23" s="5"/>
      <c r="AD23" s="5"/>
      <c r="AG23" s="5"/>
      <c r="AK23" s="5"/>
      <c r="AN23" s="5"/>
      <c r="AQ23" s="5"/>
      <c r="AR23" s="5"/>
    </row>
    <row r="24" spans="1:44" s="6" customFormat="1" ht="15" x14ac:dyDescent="0.2">
      <c r="A24" s="5"/>
      <c r="B24" s="6" t="s">
        <v>75</v>
      </c>
      <c r="D24" s="31">
        <v>185</v>
      </c>
      <c r="E24" s="32">
        <v>0</v>
      </c>
      <c r="F24" s="12"/>
      <c r="G24" s="53">
        <v>185</v>
      </c>
      <c r="H24" s="54">
        <v>0</v>
      </c>
      <c r="I24" s="12"/>
      <c r="J24" s="53">
        <v>185</v>
      </c>
      <c r="K24" s="32">
        <v>0</v>
      </c>
      <c r="L24" s="12"/>
      <c r="M24" s="53">
        <v>185</v>
      </c>
      <c r="N24" s="54">
        <v>0</v>
      </c>
      <c r="O24" s="12"/>
      <c r="P24" s="53">
        <f t="shared" si="0"/>
        <v>740</v>
      </c>
      <c r="Q24" s="32">
        <v>0</v>
      </c>
      <c r="U24" s="5"/>
      <c r="X24" s="5"/>
      <c r="AA24" s="5"/>
      <c r="AD24" s="5"/>
      <c r="AG24" s="5"/>
      <c r="AK24" s="5"/>
      <c r="AN24" s="5"/>
      <c r="AQ24" s="5"/>
      <c r="AR24" s="5"/>
    </row>
    <row r="25" spans="1:44" s="6" customFormat="1" x14ac:dyDescent="0.2">
      <c r="A25" s="5"/>
      <c r="B25" s="5"/>
      <c r="C25" s="6" t="s">
        <v>62</v>
      </c>
      <c r="D25" s="34">
        <f>SUM(D21:D24)</f>
        <v>21525</v>
      </c>
      <c r="E25" s="35">
        <f>SUM(E21:E24)</f>
        <v>19246</v>
      </c>
      <c r="F25" s="9"/>
      <c r="G25" s="34">
        <f>SUM(G21:G24)</f>
        <v>23153</v>
      </c>
      <c r="H25" s="35">
        <f>SUM(H21:H24)</f>
        <v>20959</v>
      </c>
      <c r="I25" s="9"/>
      <c r="J25" s="34">
        <f>SUM(J21:J24)</f>
        <v>24384</v>
      </c>
      <c r="K25" s="35">
        <f>SUM(K21:K24)</f>
        <v>22128</v>
      </c>
      <c r="L25" s="9"/>
      <c r="M25" s="34">
        <f>SUM(M21:M24)</f>
        <v>26909</v>
      </c>
      <c r="N25" s="35">
        <f>SUM(N21:N24)</f>
        <v>24384</v>
      </c>
      <c r="O25" s="9"/>
      <c r="P25" s="34">
        <f>SUM(P21:P24)</f>
        <v>95971</v>
      </c>
      <c r="Q25" s="35">
        <f>SUM(Q21:Q24)</f>
        <v>86717</v>
      </c>
      <c r="U25" s="5"/>
      <c r="X25" s="5"/>
      <c r="AA25" s="5"/>
      <c r="AD25" s="5"/>
      <c r="AG25" s="5"/>
      <c r="AK25" s="5"/>
      <c r="AN25" s="5"/>
      <c r="AQ25" s="5"/>
      <c r="AR25" s="5"/>
    </row>
    <row r="26" spans="1:44" s="6" customFormat="1" x14ac:dyDescent="0.2">
      <c r="A26" s="5"/>
      <c r="D26" s="28"/>
      <c r="E26" s="29"/>
      <c r="G26" s="28"/>
      <c r="H26" s="29"/>
      <c r="J26" s="28"/>
      <c r="K26" s="29"/>
      <c r="M26" s="28"/>
      <c r="N26" s="29"/>
      <c r="P26" s="28"/>
      <c r="Q26" s="29"/>
      <c r="U26" s="5"/>
      <c r="X26" s="5"/>
      <c r="AA26" s="5"/>
      <c r="AD26" s="5"/>
      <c r="AG26" s="5"/>
      <c r="AK26" s="5"/>
      <c r="AN26" s="5"/>
      <c r="AQ26" s="5"/>
      <c r="AR26" s="5"/>
    </row>
    <row r="27" spans="1:44" s="6" customFormat="1" x14ac:dyDescent="0.2">
      <c r="A27" s="5"/>
      <c r="B27" s="6" t="s">
        <v>63</v>
      </c>
      <c r="D27" s="31">
        <f>+D17-D25</f>
        <v>-11130</v>
      </c>
      <c r="E27" s="33">
        <f>+E17-E25</f>
        <v>-7312</v>
      </c>
      <c r="F27" s="9"/>
      <c r="G27" s="36">
        <f>G17-G25</f>
        <v>-7747</v>
      </c>
      <c r="H27" s="37">
        <f>H17-H25</f>
        <v>-4025</v>
      </c>
      <c r="I27" s="13"/>
      <c r="J27" s="36">
        <f>J17-J25</f>
        <v>-3261</v>
      </c>
      <c r="K27" s="37">
        <f>K17-K25</f>
        <v>524</v>
      </c>
      <c r="L27" s="13"/>
      <c r="M27" s="31">
        <f>M17-M25</f>
        <v>2811</v>
      </c>
      <c r="N27" s="33">
        <f>N17-N25</f>
        <v>6862</v>
      </c>
      <c r="O27" s="9"/>
      <c r="P27" s="31">
        <f>P17-P25</f>
        <v>-19327</v>
      </c>
      <c r="Q27" s="33">
        <f>Q17-Q25</f>
        <v>-3951</v>
      </c>
      <c r="U27" s="5"/>
      <c r="X27" s="5"/>
      <c r="AA27" s="5"/>
      <c r="AD27" s="5"/>
      <c r="AG27" s="5"/>
      <c r="AK27" s="5"/>
      <c r="AN27" s="5"/>
      <c r="AQ27" s="5"/>
      <c r="AR27" s="5"/>
    </row>
    <row r="28" spans="1:44" s="6" customFormat="1" x14ac:dyDescent="0.2">
      <c r="A28" s="5"/>
      <c r="D28" s="28"/>
      <c r="E28" s="29"/>
      <c r="G28" s="28"/>
      <c r="H28" s="29"/>
      <c r="J28" s="28"/>
      <c r="K28" s="29"/>
      <c r="M28" s="28"/>
      <c r="N28" s="29"/>
      <c r="P28" s="28"/>
      <c r="Q28" s="29"/>
      <c r="U28" s="5"/>
      <c r="X28" s="5"/>
      <c r="AA28" s="5"/>
      <c r="AD28" s="5"/>
      <c r="AG28" s="5"/>
      <c r="AK28" s="5"/>
      <c r="AN28" s="5"/>
      <c r="AQ28" s="5"/>
      <c r="AR28" s="5"/>
    </row>
    <row r="29" spans="1:44" s="6" customFormat="1" x14ac:dyDescent="0.2">
      <c r="A29" s="5"/>
      <c r="B29" s="6" t="s">
        <v>78</v>
      </c>
      <c r="D29" s="31">
        <v>79</v>
      </c>
      <c r="E29" s="33">
        <v>79</v>
      </c>
      <c r="F29" s="9"/>
      <c r="G29" s="31">
        <v>27</v>
      </c>
      <c r="H29" s="33">
        <v>27</v>
      </c>
      <c r="I29" s="9"/>
      <c r="J29" s="31">
        <v>38</v>
      </c>
      <c r="K29" s="33">
        <v>38</v>
      </c>
      <c r="L29" s="9"/>
      <c r="M29" s="31">
        <v>101</v>
      </c>
      <c r="N29" s="33">
        <v>101</v>
      </c>
      <c r="O29" s="9"/>
      <c r="P29" s="53">
        <f t="shared" ref="P29:Q32" si="1">+D29+G29+J29+M29</f>
        <v>245</v>
      </c>
      <c r="Q29" s="32">
        <f t="shared" si="1"/>
        <v>245</v>
      </c>
      <c r="U29" s="5"/>
      <c r="X29" s="5"/>
      <c r="AA29" s="5"/>
      <c r="AD29" s="5"/>
      <c r="AG29" s="5"/>
      <c r="AK29" s="5"/>
      <c r="AN29" s="5"/>
      <c r="AQ29" s="5"/>
      <c r="AR29" s="5"/>
    </row>
    <row r="30" spans="1:44" s="6" customFormat="1" x14ac:dyDescent="0.2">
      <c r="A30" s="5"/>
      <c r="B30" s="6" t="s">
        <v>77</v>
      </c>
      <c r="D30" s="42">
        <v>-943</v>
      </c>
      <c r="E30" s="43">
        <v>-943</v>
      </c>
      <c r="F30" s="2"/>
      <c r="G30" s="42">
        <v>-1079</v>
      </c>
      <c r="H30" s="43">
        <v>-1079</v>
      </c>
      <c r="I30" s="2"/>
      <c r="J30" s="42">
        <v>-1404</v>
      </c>
      <c r="K30" s="43">
        <v>-1404</v>
      </c>
      <c r="L30" s="2"/>
      <c r="M30" s="42">
        <v>-441</v>
      </c>
      <c r="N30" s="43">
        <v>-441</v>
      </c>
      <c r="O30" s="2"/>
      <c r="P30" s="53">
        <f t="shared" si="1"/>
        <v>-3867</v>
      </c>
      <c r="Q30" s="32">
        <f t="shared" si="1"/>
        <v>-3867</v>
      </c>
      <c r="U30" s="5"/>
      <c r="X30" s="5"/>
      <c r="AA30" s="5"/>
      <c r="AD30" s="5"/>
      <c r="AG30" s="5"/>
      <c r="AK30" s="5"/>
      <c r="AN30" s="5"/>
      <c r="AQ30" s="5"/>
      <c r="AR30" s="5"/>
    </row>
    <row r="31" spans="1:44" s="6" customFormat="1" ht="15" x14ac:dyDescent="0.2">
      <c r="A31" s="5"/>
      <c r="B31" s="6" t="s">
        <v>68</v>
      </c>
      <c r="D31" s="42">
        <v>0</v>
      </c>
      <c r="E31" s="43">
        <v>0</v>
      </c>
      <c r="F31" s="2"/>
      <c r="G31" s="42">
        <v>95</v>
      </c>
      <c r="H31" s="43">
        <v>0</v>
      </c>
      <c r="I31" s="2"/>
      <c r="J31" s="42">
        <v>-23</v>
      </c>
      <c r="K31" s="43">
        <v>0</v>
      </c>
      <c r="L31" s="2"/>
      <c r="M31" s="42">
        <v>-35</v>
      </c>
      <c r="N31" s="43">
        <v>0</v>
      </c>
      <c r="O31" s="2"/>
      <c r="P31" s="53">
        <f t="shared" si="1"/>
        <v>37</v>
      </c>
      <c r="Q31" s="32">
        <f t="shared" si="1"/>
        <v>0</v>
      </c>
      <c r="U31" s="5"/>
      <c r="X31" s="5"/>
      <c r="AA31" s="5"/>
      <c r="AD31" s="5"/>
      <c r="AG31" s="5"/>
      <c r="AK31" s="5"/>
      <c r="AN31" s="5"/>
      <c r="AQ31" s="5"/>
      <c r="AR31" s="5"/>
    </row>
    <row r="32" spans="1:44" s="6" customFormat="1" x14ac:dyDescent="0.2">
      <c r="A32" s="5"/>
      <c r="B32" s="6" t="s">
        <v>79</v>
      </c>
      <c r="D32" s="44">
        <v>64</v>
      </c>
      <c r="E32" s="45">
        <v>64</v>
      </c>
      <c r="F32" s="2"/>
      <c r="G32" s="44">
        <v>40</v>
      </c>
      <c r="H32" s="45">
        <v>40</v>
      </c>
      <c r="I32" s="2"/>
      <c r="J32" s="42">
        <v>9</v>
      </c>
      <c r="K32" s="43">
        <v>9</v>
      </c>
      <c r="L32" s="2"/>
      <c r="M32" s="44">
        <v>6</v>
      </c>
      <c r="N32" s="45">
        <v>6</v>
      </c>
      <c r="O32" s="2"/>
      <c r="P32" s="53">
        <f t="shared" si="1"/>
        <v>119</v>
      </c>
      <c r="Q32" s="32">
        <f t="shared" si="1"/>
        <v>119</v>
      </c>
      <c r="U32" s="5"/>
      <c r="X32" s="5"/>
      <c r="AA32" s="5"/>
      <c r="AD32" s="5"/>
      <c r="AG32" s="5"/>
      <c r="AK32" s="5"/>
      <c r="AN32" s="5"/>
      <c r="AQ32" s="5"/>
      <c r="AR32" s="5"/>
    </row>
    <row r="33" spans="1:44" s="6" customFormat="1" x14ac:dyDescent="0.2">
      <c r="A33" s="5"/>
      <c r="B33" s="5"/>
      <c r="C33" s="6" t="s">
        <v>80</v>
      </c>
      <c r="D33" s="34">
        <f>SUM(D29:D32)</f>
        <v>-800</v>
      </c>
      <c r="E33" s="35">
        <f>SUM(E29:E32)</f>
        <v>-800</v>
      </c>
      <c r="F33" s="9"/>
      <c r="G33" s="34">
        <f>SUM(G29:G32)</f>
        <v>-917</v>
      </c>
      <c r="H33" s="35">
        <f>SUM(H29:H32)</f>
        <v>-1012</v>
      </c>
      <c r="I33" s="9"/>
      <c r="J33" s="34">
        <f>SUM(J29:J32)</f>
        <v>-1380</v>
      </c>
      <c r="K33" s="35">
        <f>SUM(K29:K32)</f>
        <v>-1357</v>
      </c>
      <c r="L33" s="9"/>
      <c r="M33" s="34">
        <f>SUM(M29:M32)</f>
        <v>-369</v>
      </c>
      <c r="N33" s="35">
        <f>SUM(N29:N32)</f>
        <v>-334</v>
      </c>
      <c r="O33" s="9"/>
      <c r="P33" s="34">
        <f>SUM(P29:P32)</f>
        <v>-3466</v>
      </c>
      <c r="Q33" s="35">
        <f>SUM(Q29:Q32)</f>
        <v>-3503</v>
      </c>
      <c r="U33" s="5"/>
      <c r="X33" s="5"/>
      <c r="AA33" s="5"/>
      <c r="AD33" s="5"/>
      <c r="AG33" s="5"/>
      <c r="AK33" s="5"/>
      <c r="AN33" s="5"/>
      <c r="AQ33" s="5"/>
      <c r="AR33" s="5"/>
    </row>
    <row r="34" spans="1:44" s="6" customFormat="1" x14ac:dyDescent="0.2">
      <c r="A34" s="5"/>
      <c r="D34" s="28"/>
      <c r="E34" s="33"/>
      <c r="F34" s="9"/>
      <c r="G34" s="28"/>
      <c r="H34" s="29"/>
      <c r="J34" s="31"/>
      <c r="K34" s="33"/>
      <c r="L34" s="9"/>
      <c r="M34" s="31"/>
      <c r="N34" s="33"/>
      <c r="O34" s="9"/>
      <c r="P34" s="31"/>
      <c r="Q34" s="29"/>
      <c r="U34" s="5"/>
      <c r="X34" s="5"/>
      <c r="AA34" s="5"/>
      <c r="AD34" s="5"/>
      <c r="AG34" s="5"/>
      <c r="AK34" s="5"/>
      <c r="AN34" s="5"/>
      <c r="AQ34" s="5"/>
      <c r="AR34" s="5"/>
    </row>
    <row r="35" spans="1:44" s="6" customFormat="1" x14ac:dyDescent="0.2">
      <c r="A35" s="5"/>
      <c r="B35" s="6" t="s">
        <v>81</v>
      </c>
      <c r="D35" s="42">
        <v>130</v>
      </c>
      <c r="E35" s="43">
        <v>130</v>
      </c>
      <c r="F35" s="2"/>
      <c r="G35" s="62">
        <v>138</v>
      </c>
      <c r="H35" s="57">
        <v>138</v>
      </c>
      <c r="I35" s="3"/>
      <c r="J35" s="42">
        <v>-217</v>
      </c>
      <c r="K35" s="43">
        <v>-217</v>
      </c>
      <c r="L35" s="2"/>
      <c r="M35" s="42">
        <v>-403</v>
      </c>
      <c r="N35" s="43">
        <v>-403</v>
      </c>
      <c r="O35" s="2"/>
      <c r="P35" s="53">
        <f t="shared" ref="P35:Q35" si="2">+D35+G35+J35+M35</f>
        <v>-352</v>
      </c>
      <c r="Q35" s="32">
        <f t="shared" si="2"/>
        <v>-352</v>
      </c>
      <c r="U35" s="5"/>
      <c r="X35" s="5"/>
      <c r="AA35" s="5"/>
      <c r="AD35" s="5"/>
      <c r="AG35" s="5"/>
      <c r="AK35" s="5"/>
      <c r="AN35" s="5"/>
      <c r="AQ35" s="5"/>
      <c r="AR35" s="5"/>
    </row>
    <row r="36" spans="1:44" s="6" customFormat="1" x14ac:dyDescent="0.2">
      <c r="A36" s="5"/>
      <c r="D36" s="28"/>
      <c r="E36" s="33"/>
      <c r="F36" s="9"/>
      <c r="G36" s="28"/>
      <c r="H36" s="29"/>
      <c r="J36" s="31"/>
      <c r="K36" s="33"/>
      <c r="L36" s="9"/>
      <c r="M36" s="31"/>
      <c r="N36" s="33"/>
      <c r="O36" s="9"/>
      <c r="P36" s="31"/>
      <c r="Q36" s="29"/>
      <c r="U36" s="5"/>
      <c r="X36" s="5"/>
      <c r="AA36" s="5"/>
      <c r="AD36" s="5"/>
      <c r="AG36" s="5"/>
      <c r="AK36" s="5"/>
      <c r="AN36" s="5"/>
      <c r="AQ36" s="5"/>
      <c r="AR36" s="5"/>
    </row>
    <row r="37" spans="1:44" s="6" customFormat="1" x14ac:dyDescent="0.2">
      <c r="A37" s="5"/>
      <c r="B37" s="6" t="s">
        <v>82</v>
      </c>
      <c r="D37" s="34">
        <f>D27+D33-D35</f>
        <v>-12060</v>
      </c>
      <c r="E37" s="35">
        <f>E27+E33-E35</f>
        <v>-8242</v>
      </c>
      <c r="F37" s="9"/>
      <c r="G37" s="63">
        <f>G27+G33-G35</f>
        <v>-8802</v>
      </c>
      <c r="H37" s="64">
        <f>H27+H33-H35</f>
        <v>-5175</v>
      </c>
      <c r="I37" s="48"/>
      <c r="J37" s="63">
        <f>J27+J33-J35</f>
        <v>-4424</v>
      </c>
      <c r="K37" s="64">
        <f>K27+K33-K35</f>
        <v>-616</v>
      </c>
      <c r="L37" s="48"/>
      <c r="M37" s="63">
        <f>M27+M33-M35</f>
        <v>2845</v>
      </c>
      <c r="N37" s="64">
        <f>N27+N33-N35</f>
        <v>6931</v>
      </c>
      <c r="O37" s="48"/>
      <c r="P37" s="63">
        <f>P27+P33-P35</f>
        <v>-22441</v>
      </c>
      <c r="Q37" s="64">
        <f>Q27+Q33-Q35</f>
        <v>-7102</v>
      </c>
      <c r="U37" s="5"/>
      <c r="X37" s="5"/>
      <c r="AA37" s="5"/>
      <c r="AD37" s="5"/>
      <c r="AG37" s="5"/>
      <c r="AK37" s="5"/>
      <c r="AN37" s="5"/>
      <c r="AQ37" s="5"/>
      <c r="AR37" s="5"/>
    </row>
    <row r="38" spans="1:44" s="6" customFormat="1" x14ac:dyDescent="0.2">
      <c r="A38" s="5"/>
      <c r="D38" s="28"/>
      <c r="E38" s="29"/>
      <c r="G38" s="28"/>
      <c r="H38" s="29"/>
      <c r="J38" s="28"/>
      <c r="K38" s="29"/>
      <c r="M38" s="28"/>
      <c r="N38" s="29"/>
      <c r="P38" s="28"/>
      <c r="Q38" s="29"/>
      <c r="U38" s="5"/>
      <c r="X38" s="5"/>
      <c r="AA38" s="5"/>
      <c r="AD38" s="5"/>
      <c r="AG38" s="5"/>
      <c r="AK38" s="5"/>
      <c r="AN38" s="5"/>
      <c r="AQ38" s="5"/>
      <c r="AR38" s="5"/>
    </row>
    <row r="39" spans="1:44" s="6" customFormat="1" ht="15" x14ac:dyDescent="0.2">
      <c r="A39" s="5"/>
      <c r="B39" s="6" t="s">
        <v>86</v>
      </c>
      <c r="D39" s="31">
        <v>-652</v>
      </c>
      <c r="E39" s="33">
        <v>0</v>
      </c>
      <c r="G39" s="31">
        <v>0</v>
      </c>
      <c r="H39" s="33">
        <v>0</v>
      </c>
      <c r="J39" s="31">
        <v>-2389</v>
      </c>
      <c r="K39" s="33">
        <v>0</v>
      </c>
      <c r="M39" s="31">
        <v>-706</v>
      </c>
      <c r="N39" s="33">
        <v>0</v>
      </c>
      <c r="P39" s="31">
        <f t="shared" ref="P39" si="3">+D39+G39+J39+M39</f>
        <v>-3747</v>
      </c>
      <c r="Q39" s="33">
        <v>0</v>
      </c>
      <c r="U39" s="5"/>
      <c r="X39" s="5"/>
      <c r="AA39" s="5"/>
      <c r="AD39" s="5"/>
      <c r="AG39" s="5"/>
      <c r="AK39" s="5"/>
      <c r="AN39" s="5"/>
      <c r="AQ39" s="5"/>
      <c r="AR39" s="5"/>
    </row>
    <row r="40" spans="1:44" s="6" customFormat="1" x14ac:dyDescent="0.2">
      <c r="A40" s="5"/>
      <c r="D40" s="28"/>
      <c r="E40" s="29"/>
      <c r="G40" s="28"/>
      <c r="H40" s="29"/>
      <c r="J40" s="28"/>
      <c r="K40" s="29"/>
      <c r="M40" s="28"/>
      <c r="N40" s="29"/>
      <c r="P40" s="28"/>
      <c r="Q40" s="29"/>
      <c r="U40" s="5"/>
      <c r="X40" s="5"/>
      <c r="AA40" s="5"/>
      <c r="AD40" s="5"/>
      <c r="AG40" s="5"/>
      <c r="AK40" s="5"/>
      <c r="AN40" s="5"/>
      <c r="AQ40" s="5"/>
      <c r="AR40" s="5"/>
    </row>
    <row r="41" spans="1:44" s="6" customFormat="1" ht="13.5" thickBot="1" x14ac:dyDescent="0.25">
      <c r="A41" s="5"/>
      <c r="B41" s="6" t="s">
        <v>85</v>
      </c>
      <c r="D41" s="65">
        <f>SUM(D37:D40)</f>
        <v>-12712</v>
      </c>
      <c r="E41" s="66">
        <f>SUM(E37:E40)</f>
        <v>-8242</v>
      </c>
      <c r="G41" s="65">
        <f>SUM(G37:G40)</f>
        <v>-8802</v>
      </c>
      <c r="H41" s="66">
        <f>SUM(H37:H40)</f>
        <v>-5175</v>
      </c>
      <c r="J41" s="65">
        <f>SUM(J37:J40)</f>
        <v>-6813</v>
      </c>
      <c r="K41" s="66">
        <f>SUM(K37:K40)</f>
        <v>-616</v>
      </c>
      <c r="M41" s="65">
        <f>SUM(M37:M40)</f>
        <v>2139</v>
      </c>
      <c r="N41" s="66">
        <f>SUM(N37:N40)</f>
        <v>6931</v>
      </c>
      <c r="P41" s="65">
        <f>SUM(P37:P40)</f>
        <v>-26188</v>
      </c>
      <c r="Q41" s="66">
        <f>SUM(Q37:Q40)</f>
        <v>-7102</v>
      </c>
      <c r="U41" s="5"/>
      <c r="X41" s="5"/>
      <c r="AA41" s="5"/>
      <c r="AD41" s="5"/>
      <c r="AG41" s="5"/>
      <c r="AK41" s="5"/>
      <c r="AN41" s="5"/>
      <c r="AQ41" s="5"/>
      <c r="AR41" s="5"/>
    </row>
    <row r="42" spans="1:44" s="6" customFormat="1" ht="13.5" thickTop="1" x14ac:dyDescent="0.2">
      <c r="A42" s="5"/>
      <c r="D42" s="28"/>
      <c r="E42" s="29"/>
      <c r="G42" s="28"/>
      <c r="H42" s="29"/>
      <c r="J42" s="28"/>
      <c r="K42" s="29"/>
      <c r="M42" s="28"/>
      <c r="N42" s="29"/>
      <c r="P42" s="28"/>
      <c r="Q42" s="29"/>
      <c r="U42" s="5"/>
      <c r="X42" s="5"/>
      <c r="AA42" s="5"/>
      <c r="AD42" s="5"/>
      <c r="AG42" s="5"/>
      <c r="AK42" s="5"/>
      <c r="AN42" s="5"/>
      <c r="AQ42" s="5"/>
      <c r="AR42" s="5"/>
    </row>
    <row r="43" spans="1:44" s="6" customFormat="1" x14ac:dyDescent="0.2">
      <c r="A43" s="5"/>
      <c r="B43" s="14" t="s">
        <v>84</v>
      </c>
      <c r="C43" s="14"/>
      <c r="D43" s="28"/>
      <c r="E43" s="29"/>
      <c r="G43" s="28"/>
      <c r="H43" s="29"/>
      <c r="J43" s="28"/>
      <c r="K43" s="29"/>
      <c r="M43" s="28"/>
      <c r="N43" s="29"/>
      <c r="P43" s="28"/>
      <c r="Q43" s="29"/>
      <c r="U43" s="5"/>
      <c r="X43" s="5"/>
      <c r="AA43" s="5"/>
      <c r="AD43" s="5"/>
      <c r="AG43" s="5"/>
      <c r="AK43" s="5"/>
      <c r="AN43" s="5"/>
      <c r="AQ43" s="5"/>
      <c r="AR43" s="5"/>
    </row>
    <row r="44" spans="1:44" s="6" customFormat="1" x14ac:dyDescent="0.2">
      <c r="A44" s="5"/>
      <c r="D44" s="28"/>
      <c r="E44" s="29"/>
      <c r="G44" s="28"/>
      <c r="H44" s="29"/>
      <c r="J44" s="28"/>
      <c r="K44" s="29"/>
      <c r="M44" s="28"/>
      <c r="N44" s="29"/>
      <c r="P44" s="28"/>
      <c r="Q44" s="29"/>
      <c r="U44" s="5"/>
      <c r="X44" s="5"/>
      <c r="AA44" s="5"/>
      <c r="AD44" s="5"/>
      <c r="AG44" s="5"/>
      <c r="AK44" s="5"/>
      <c r="AN44" s="5"/>
      <c r="AQ44" s="5"/>
      <c r="AR44" s="5"/>
    </row>
    <row r="45" spans="1:44" s="6" customFormat="1" x14ac:dyDescent="0.2">
      <c r="A45" s="5"/>
      <c r="B45" s="6" t="s">
        <v>92</v>
      </c>
      <c r="D45" s="56"/>
      <c r="E45" s="57">
        <v>179</v>
      </c>
      <c r="F45" s="3"/>
      <c r="G45" s="62"/>
      <c r="H45" s="57">
        <v>168</v>
      </c>
      <c r="I45" s="3"/>
      <c r="J45" s="62"/>
      <c r="K45" s="57">
        <v>169</v>
      </c>
      <c r="L45" s="3"/>
      <c r="M45" s="62"/>
      <c r="N45" s="57">
        <v>166</v>
      </c>
      <c r="O45" s="3"/>
      <c r="P45" s="62"/>
      <c r="Q45" s="32">
        <v>682</v>
      </c>
      <c r="U45" s="5"/>
      <c r="X45" s="5"/>
      <c r="AA45" s="5"/>
      <c r="AD45" s="5"/>
      <c r="AG45" s="5"/>
      <c r="AK45" s="5"/>
      <c r="AN45" s="5"/>
      <c r="AQ45" s="5"/>
      <c r="AR45" s="5"/>
    </row>
    <row r="46" spans="1:44" s="6" customFormat="1" x14ac:dyDescent="0.2">
      <c r="A46" s="5"/>
      <c r="B46" s="6" t="s">
        <v>97</v>
      </c>
      <c r="D46" s="56"/>
      <c r="E46" s="57">
        <v>1360</v>
      </c>
      <c r="F46" s="3"/>
      <c r="G46" s="62"/>
      <c r="H46" s="57">
        <v>1360</v>
      </c>
      <c r="I46" s="3"/>
      <c r="J46" s="62"/>
      <c r="K46" s="57">
        <v>1360</v>
      </c>
      <c r="L46" s="3"/>
      <c r="M46" s="62"/>
      <c r="N46" s="57">
        <v>1360</v>
      </c>
      <c r="O46" s="3"/>
      <c r="P46" s="62"/>
      <c r="Q46" s="32">
        <v>5440</v>
      </c>
      <c r="U46" s="5"/>
      <c r="X46" s="5"/>
      <c r="AA46" s="5"/>
      <c r="AD46" s="5"/>
      <c r="AG46" s="5"/>
      <c r="AK46" s="5"/>
      <c r="AN46" s="5"/>
      <c r="AQ46" s="5"/>
      <c r="AR46" s="5"/>
    </row>
    <row r="47" spans="1:44" s="6" customFormat="1" x14ac:dyDescent="0.2">
      <c r="A47" s="5"/>
      <c r="B47" s="6" t="s">
        <v>93</v>
      </c>
      <c r="D47" s="56"/>
      <c r="E47" s="57">
        <v>729</v>
      </c>
      <c r="F47" s="3"/>
      <c r="G47" s="62"/>
      <c r="H47" s="57">
        <v>619</v>
      </c>
      <c r="I47" s="3"/>
      <c r="J47" s="62"/>
      <c r="K47" s="57">
        <f>620+1</f>
        <v>621</v>
      </c>
      <c r="L47" s="3"/>
      <c r="M47" s="62"/>
      <c r="N47" s="57">
        <v>688</v>
      </c>
      <c r="O47" s="3"/>
      <c r="P47" s="62"/>
      <c r="Q47" s="32">
        <v>2657</v>
      </c>
      <c r="U47" s="5"/>
      <c r="X47" s="5"/>
      <c r="AA47" s="5"/>
      <c r="AD47" s="5"/>
      <c r="AG47" s="5"/>
      <c r="AK47" s="5"/>
      <c r="AN47" s="5"/>
      <c r="AQ47" s="5"/>
      <c r="AR47" s="5"/>
    </row>
    <row r="48" spans="1:44" s="6" customFormat="1" x14ac:dyDescent="0.2">
      <c r="A48" s="5"/>
      <c r="B48" s="6" t="s">
        <v>94</v>
      </c>
      <c r="D48" s="56"/>
      <c r="E48" s="57">
        <v>455</v>
      </c>
      <c r="F48" s="3"/>
      <c r="G48" s="62"/>
      <c r="H48" s="57">
        <v>422</v>
      </c>
      <c r="I48" s="3"/>
      <c r="J48" s="62"/>
      <c r="K48" s="57">
        <f>409+1</f>
        <v>410</v>
      </c>
      <c r="L48" s="3"/>
      <c r="M48" s="62"/>
      <c r="N48" s="57">
        <v>452</v>
      </c>
      <c r="O48" s="3"/>
      <c r="P48" s="62"/>
      <c r="Q48" s="32">
        <v>1739</v>
      </c>
      <c r="U48" s="5"/>
      <c r="X48" s="5"/>
      <c r="AA48" s="5"/>
      <c r="AD48" s="5"/>
      <c r="AG48" s="5"/>
      <c r="AK48" s="5"/>
      <c r="AN48" s="5"/>
      <c r="AQ48" s="5"/>
      <c r="AR48" s="5"/>
    </row>
    <row r="49" spans="1:44" s="6" customFormat="1" x14ac:dyDescent="0.2">
      <c r="A49" s="5"/>
      <c r="B49" s="6" t="s">
        <v>95</v>
      </c>
      <c r="D49" s="56"/>
      <c r="E49" s="57">
        <v>910</v>
      </c>
      <c r="F49" s="3"/>
      <c r="G49" s="62"/>
      <c r="H49" s="57">
        <v>968</v>
      </c>
      <c r="I49" s="3"/>
      <c r="J49" s="62"/>
      <c r="K49" s="57">
        <v>1040</v>
      </c>
      <c r="L49" s="3"/>
      <c r="M49" s="62"/>
      <c r="N49" s="57">
        <v>1200</v>
      </c>
      <c r="O49" s="3"/>
      <c r="P49" s="62"/>
      <c r="Q49" s="32">
        <v>4118</v>
      </c>
      <c r="U49" s="5"/>
      <c r="X49" s="5"/>
      <c r="AA49" s="5"/>
      <c r="AD49" s="5"/>
      <c r="AG49" s="5"/>
      <c r="AK49" s="5"/>
      <c r="AN49" s="5"/>
      <c r="AQ49" s="5"/>
      <c r="AR49" s="5"/>
    </row>
    <row r="50" spans="1:44" s="6" customFormat="1" x14ac:dyDescent="0.2">
      <c r="A50" s="5"/>
      <c r="B50" s="6" t="s">
        <v>96</v>
      </c>
      <c r="D50" s="56"/>
      <c r="E50" s="57">
        <v>185</v>
      </c>
      <c r="F50" s="3"/>
      <c r="G50" s="62"/>
      <c r="H50" s="57">
        <v>185</v>
      </c>
      <c r="I50" s="3"/>
      <c r="J50" s="62"/>
      <c r="K50" s="57">
        <v>185</v>
      </c>
      <c r="L50" s="3"/>
      <c r="M50" s="62"/>
      <c r="N50" s="57">
        <v>185</v>
      </c>
      <c r="O50" s="3"/>
      <c r="P50" s="62"/>
      <c r="Q50" s="32">
        <v>740</v>
      </c>
      <c r="U50" s="5"/>
      <c r="X50" s="5"/>
      <c r="AA50" s="5"/>
      <c r="AD50" s="5"/>
      <c r="AG50" s="5"/>
      <c r="AK50" s="5"/>
      <c r="AN50" s="5"/>
      <c r="AQ50" s="5"/>
      <c r="AR50" s="5"/>
    </row>
    <row r="51" spans="1:44" s="6" customFormat="1" x14ac:dyDescent="0.2">
      <c r="A51" s="5"/>
      <c r="B51" s="6" t="s">
        <v>71</v>
      </c>
      <c r="D51" s="56"/>
      <c r="E51" s="57">
        <v>0</v>
      </c>
      <c r="F51" s="3"/>
      <c r="G51" s="62"/>
      <c r="H51" s="57">
        <v>-95</v>
      </c>
      <c r="I51" s="3"/>
      <c r="J51" s="62"/>
      <c r="K51" s="57">
        <v>23</v>
      </c>
      <c r="L51" s="3"/>
      <c r="M51" s="62"/>
      <c r="N51" s="57">
        <v>35</v>
      </c>
      <c r="O51" s="3"/>
      <c r="P51" s="62"/>
      <c r="Q51" s="32">
        <v>-37</v>
      </c>
      <c r="U51" s="5"/>
      <c r="X51" s="5"/>
      <c r="AA51" s="5"/>
      <c r="AD51" s="5"/>
      <c r="AG51" s="5"/>
      <c r="AK51" s="5"/>
      <c r="AN51" s="5"/>
      <c r="AQ51" s="5"/>
      <c r="AR51" s="5"/>
    </row>
    <row r="52" spans="1:44" s="6" customFormat="1" x14ac:dyDescent="0.2">
      <c r="A52" s="5"/>
      <c r="B52" s="6" t="s">
        <v>87</v>
      </c>
      <c r="D52" s="56"/>
      <c r="E52" s="59">
        <v>652</v>
      </c>
      <c r="F52" s="3"/>
      <c r="G52" s="62"/>
      <c r="H52" s="57">
        <v>0</v>
      </c>
      <c r="I52" s="3"/>
      <c r="J52" s="62"/>
      <c r="K52" s="57">
        <v>2389</v>
      </c>
      <c r="L52" s="3"/>
      <c r="M52" s="62"/>
      <c r="N52" s="57">
        <v>706</v>
      </c>
      <c r="O52" s="3"/>
      <c r="P52" s="62"/>
      <c r="Q52" s="32">
        <v>3747</v>
      </c>
      <c r="U52" s="5"/>
      <c r="X52" s="5"/>
      <c r="AA52" s="5"/>
      <c r="AD52" s="5"/>
      <c r="AG52" s="5"/>
      <c r="AK52" s="5"/>
      <c r="AN52" s="5"/>
      <c r="AQ52" s="5"/>
      <c r="AR52" s="5"/>
    </row>
    <row r="53" spans="1:44" s="6" customFormat="1" x14ac:dyDescent="0.2">
      <c r="A53" s="5"/>
      <c r="B53" s="6" t="s">
        <v>53</v>
      </c>
      <c r="D53" s="56"/>
      <c r="E53" s="60">
        <f>SUM(E45:E52)</f>
        <v>4470</v>
      </c>
      <c r="F53" s="23"/>
      <c r="G53" s="46"/>
      <c r="H53" s="61">
        <f>SUM(H45:H52)</f>
        <v>3627</v>
      </c>
      <c r="I53" s="2"/>
      <c r="J53" s="42"/>
      <c r="K53" s="61">
        <f>SUM(K45:K52)</f>
        <v>6197</v>
      </c>
      <c r="L53" s="2"/>
      <c r="M53" s="42"/>
      <c r="N53" s="61">
        <f>SUM(N45:N52)</f>
        <v>4792</v>
      </c>
      <c r="O53" s="2"/>
      <c r="P53" s="42"/>
      <c r="Q53" s="61">
        <f>SUM(Q45:Q52)</f>
        <v>19086</v>
      </c>
      <c r="U53" s="5"/>
      <c r="X53" s="5"/>
      <c r="AA53" s="5"/>
      <c r="AD53" s="5"/>
      <c r="AG53" s="5"/>
      <c r="AK53" s="5"/>
      <c r="AN53" s="5"/>
      <c r="AQ53" s="5"/>
      <c r="AR53" s="5"/>
    </row>
    <row r="54" spans="1:44" s="6" customFormat="1" x14ac:dyDescent="0.2">
      <c r="A54" s="5"/>
      <c r="D54" s="28"/>
      <c r="E54" s="29"/>
      <c r="G54" s="28"/>
      <c r="H54" s="29"/>
      <c r="J54" s="28"/>
      <c r="K54" s="29"/>
      <c r="M54" s="28"/>
      <c r="N54" s="29"/>
      <c r="P54" s="28"/>
      <c r="Q54" s="29"/>
      <c r="U54" s="5"/>
      <c r="X54" s="5"/>
      <c r="AA54" s="5"/>
      <c r="AD54" s="5"/>
      <c r="AG54" s="5"/>
      <c r="AK54" s="5"/>
      <c r="AN54" s="5"/>
      <c r="AQ54" s="5"/>
      <c r="AR54" s="5"/>
    </row>
    <row r="55" spans="1:44" s="6" customFormat="1" ht="13.5" thickBot="1" x14ac:dyDescent="0.25">
      <c r="A55" s="5"/>
      <c r="B55" s="6" t="s">
        <v>83</v>
      </c>
      <c r="D55" s="58"/>
      <c r="E55" s="67">
        <f>E37-E53</f>
        <v>-12712</v>
      </c>
      <c r="F55" s="9"/>
      <c r="G55" s="51"/>
      <c r="H55" s="67">
        <f>H37-H53</f>
        <v>-8802</v>
      </c>
      <c r="I55" s="9"/>
      <c r="J55" s="51"/>
      <c r="K55" s="67">
        <f>K37-K53</f>
        <v>-6813</v>
      </c>
      <c r="L55" s="9"/>
      <c r="M55" s="51"/>
      <c r="N55" s="67">
        <f>N37-N53</f>
        <v>2139</v>
      </c>
      <c r="O55" s="9"/>
      <c r="P55" s="51"/>
      <c r="Q55" s="67">
        <f>Q37-Q53</f>
        <v>-26188</v>
      </c>
      <c r="U55" s="5"/>
      <c r="X55" s="5"/>
      <c r="AA55" s="5"/>
      <c r="AD55" s="5"/>
      <c r="AG55" s="5"/>
      <c r="AK55" s="5"/>
      <c r="AN55" s="5"/>
      <c r="AQ55" s="5"/>
      <c r="AR55" s="5"/>
    </row>
    <row r="56" spans="1:44" s="6" customFormat="1" x14ac:dyDescent="0.2">
      <c r="A56" s="5"/>
      <c r="D56" s="5"/>
      <c r="E56" s="5"/>
      <c r="H56" s="5"/>
      <c r="K56" s="5"/>
      <c r="N56" s="5"/>
      <c r="Q56" s="5"/>
      <c r="U56" s="5"/>
      <c r="X56" s="5"/>
      <c r="AA56" s="5"/>
      <c r="AD56" s="5"/>
      <c r="AG56" s="5"/>
      <c r="AK56" s="5"/>
      <c r="AN56" s="5"/>
      <c r="AQ56" s="5"/>
      <c r="AR56" s="5"/>
    </row>
    <row r="58" spans="1:44" s="6" customFormat="1" x14ac:dyDescent="0.2">
      <c r="A58" s="5"/>
      <c r="B58" s="5" t="s">
        <v>56</v>
      </c>
      <c r="C58" s="5"/>
      <c r="D58" s="5"/>
      <c r="E58" s="5"/>
      <c r="H58" s="5"/>
      <c r="K58" s="5"/>
      <c r="N58" s="5"/>
      <c r="Q58" s="5"/>
      <c r="U58" s="5"/>
      <c r="X58" s="5"/>
      <c r="AA58" s="5"/>
      <c r="AD58" s="5"/>
      <c r="AG58" s="5"/>
      <c r="AK58" s="5"/>
      <c r="AN58" s="5"/>
      <c r="AQ58" s="5"/>
      <c r="AR58" s="5"/>
    </row>
    <row r="59" spans="1:44" s="6" customFormat="1" x14ac:dyDescent="0.2">
      <c r="A59" s="5"/>
      <c r="B59" s="5" t="s">
        <v>57</v>
      </c>
      <c r="C59" s="5"/>
      <c r="D59" s="5"/>
      <c r="E59" s="5"/>
      <c r="H59" s="5"/>
      <c r="K59" s="5"/>
      <c r="N59" s="5"/>
      <c r="Q59" s="5"/>
      <c r="U59" s="5"/>
      <c r="X59" s="5"/>
      <c r="AA59" s="5"/>
      <c r="AD59" s="5"/>
      <c r="AG59" s="5"/>
      <c r="AK59" s="5"/>
      <c r="AN59" s="5"/>
      <c r="AQ59" s="5"/>
      <c r="AR59" s="5"/>
    </row>
    <row r="62" spans="1:44" s="6" customFormat="1" x14ac:dyDescent="0.2">
      <c r="A62" s="5"/>
      <c r="B62" s="4" t="s">
        <v>54</v>
      </c>
      <c r="C62" s="5"/>
      <c r="D62" s="5"/>
      <c r="E62" s="5"/>
      <c r="H62" s="5"/>
      <c r="K62" s="5"/>
      <c r="N62" s="5"/>
      <c r="Q62" s="5"/>
      <c r="U62" s="5"/>
      <c r="X62" s="5"/>
      <c r="AA62" s="5"/>
      <c r="AD62" s="5"/>
      <c r="AG62" s="5"/>
      <c r="AK62" s="5"/>
      <c r="AN62" s="5"/>
      <c r="AQ62" s="5"/>
      <c r="AR62" s="5"/>
    </row>
    <row r="63" spans="1:44" s="6" customFormat="1" x14ac:dyDescent="0.2">
      <c r="A63" s="5"/>
      <c r="B63" s="4" t="s">
        <v>58</v>
      </c>
      <c r="C63" s="5"/>
      <c r="D63" s="5"/>
      <c r="E63" s="5"/>
      <c r="H63" s="5"/>
      <c r="K63" s="5"/>
      <c r="N63" s="5"/>
      <c r="Q63" s="5"/>
      <c r="U63" s="5"/>
      <c r="X63" s="5"/>
      <c r="AA63" s="5"/>
      <c r="AD63" s="5"/>
      <c r="AG63" s="5"/>
      <c r="AK63" s="5"/>
      <c r="AN63" s="5"/>
      <c r="AQ63" s="5"/>
      <c r="AR63" s="5"/>
    </row>
    <row r="64" spans="1:44" s="6" customFormat="1" x14ac:dyDescent="0.2">
      <c r="A64" s="5"/>
      <c r="B64" s="4" t="s">
        <v>90</v>
      </c>
      <c r="C64" s="5"/>
      <c r="D64" s="5"/>
      <c r="E64" s="5"/>
      <c r="H64" s="5"/>
      <c r="K64" s="5"/>
      <c r="N64" s="5"/>
      <c r="Q64" s="5"/>
      <c r="U64" s="5"/>
      <c r="X64" s="5"/>
      <c r="AA64" s="5"/>
      <c r="AD64" s="5"/>
      <c r="AG64" s="5"/>
      <c r="AK64" s="5"/>
      <c r="AN64" s="5"/>
      <c r="AQ64" s="5"/>
      <c r="AR64" s="5"/>
    </row>
    <row r="65" spans="1:44" s="6" customFormat="1" ht="13.5" thickBot="1" x14ac:dyDescent="0.25">
      <c r="A65" s="5"/>
      <c r="B65" s="22" t="s">
        <v>55</v>
      </c>
      <c r="C65" s="5"/>
      <c r="D65" s="5"/>
      <c r="E65" s="5"/>
      <c r="H65" s="5"/>
      <c r="K65" s="5"/>
      <c r="N65" s="5"/>
      <c r="Q65" s="5"/>
      <c r="U65" s="5"/>
      <c r="X65" s="5"/>
      <c r="AA65" s="5"/>
      <c r="AD65" s="5"/>
      <c r="AG65" s="5"/>
      <c r="AK65" s="5"/>
      <c r="AN65" s="5"/>
      <c r="AQ65" s="5"/>
      <c r="AR65" s="5"/>
    </row>
    <row r="66" spans="1:44" s="6" customFormat="1" x14ac:dyDescent="0.2">
      <c r="A66" s="5"/>
      <c r="B66" s="5"/>
      <c r="C66" s="5"/>
      <c r="D66" s="110">
        <v>39900</v>
      </c>
      <c r="E66" s="111"/>
      <c r="G66" s="110">
        <v>39991</v>
      </c>
      <c r="H66" s="112"/>
      <c r="I66" s="8"/>
      <c r="J66" s="110">
        <v>40082</v>
      </c>
      <c r="K66" s="112"/>
      <c r="L66" s="8"/>
      <c r="M66" s="110">
        <v>40178</v>
      </c>
      <c r="N66" s="112"/>
      <c r="Q66" s="5"/>
      <c r="U66" s="5"/>
      <c r="X66" s="5"/>
      <c r="AA66" s="5"/>
      <c r="AD66" s="5"/>
      <c r="AG66" s="5"/>
      <c r="AK66" s="5"/>
      <c r="AN66" s="5"/>
      <c r="AQ66" s="5"/>
      <c r="AR66" s="5"/>
    </row>
    <row r="67" spans="1:44" s="6" customFormat="1" x14ac:dyDescent="0.2">
      <c r="A67" s="5"/>
      <c r="B67" s="5"/>
      <c r="C67" s="5"/>
      <c r="D67" s="28"/>
      <c r="E67" s="29"/>
      <c r="G67" s="28"/>
      <c r="H67" s="29"/>
      <c r="J67" s="28"/>
      <c r="K67" s="29"/>
      <c r="M67" s="28"/>
      <c r="N67" s="29"/>
      <c r="Q67" s="5"/>
      <c r="U67" s="5"/>
      <c r="X67" s="5"/>
      <c r="AA67" s="5"/>
      <c r="AD67" s="5"/>
      <c r="AG67" s="5"/>
      <c r="AK67" s="5"/>
      <c r="AN67" s="5"/>
      <c r="AQ67" s="5"/>
      <c r="AR67" s="5"/>
    </row>
    <row r="68" spans="1:44" s="6" customFormat="1" x14ac:dyDescent="0.2">
      <c r="A68" s="5"/>
      <c r="B68" s="16" t="s">
        <v>9</v>
      </c>
      <c r="C68" s="5"/>
      <c r="D68" s="28"/>
      <c r="E68" s="29"/>
      <c r="G68" s="28"/>
      <c r="H68" s="29"/>
      <c r="J68" s="28"/>
      <c r="K68" s="29"/>
      <c r="M68" s="28"/>
      <c r="N68" s="29"/>
      <c r="Q68" s="5"/>
      <c r="U68" s="5"/>
      <c r="X68" s="5"/>
      <c r="AA68" s="5"/>
      <c r="AD68" s="5"/>
      <c r="AG68" s="5"/>
      <c r="AK68" s="5"/>
      <c r="AN68" s="5"/>
      <c r="AQ68" s="5"/>
      <c r="AR68" s="5"/>
    </row>
    <row r="69" spans="1:44" s="6" customFormat="1" x14ac:dyDescent="0.2">
      <c r="A69" s="5"/>
      <c r="B69" s="17" t="s">
        <v>10</v>
      </c>
      <c r="C69" s="5"/>
      <c r="D69" s="28"/>
      <c r="E69" s="29"/>
      <c r="G69" s="28"/>
      <c r="H69" s="29"/>
      <c r="J69" s="28"/>
      <c r="K69" s="29"/>
      <c r="M69" s="28"/>
      <c r="N69" s="29"/>
      <c r="Q69" s="5"/>
      <c r="U69" s="5"/>
      <c r="X69" s="5"/>
      <c r="AA69" s="5"/>
      <c r="AD69" s="5"/>
      <c r="AG69" s="5"/>
      <c r="AK69" s="5"/>
      <c r="AN69" s="5"/>
      <c r="AQ69" s="5"/>
      <c r="AR69" s="5"/>
    </row>
    <row r="70" spans="1:44" s="6" customFormat="1" x14ac:dyDescent="0.2">
      <c r="A70" s="5"/>
      <c r="B70" s="18" t="s">
        <v>11</v>
      </c>
      <c r="C70" s="5"/>
      <c r="D70" s="68"/>
      <c r="E70" s="76">
        <v>18980</v>
      </c>
      <c r="G70" s="78"/>
      <c r="H70" s="76">
        <v>47884</v>
      </c>
      <c r="J70" s="68"/>
      <c r="K70" s="76">
        <v>55622</v>
      </c>
      <c r="M70" s="68"/>
      <c r="N70" s="76">
        <v>31821</v>
      </c>
      <c r="Q70" s="5"/>
      <c r="U70" s="5"/>
      <c r="X70" s="5"/>
      <c r="AA70" s="5"/>
      <c r="AD70" s="5"/>
      <c r="AG70" s="5"/>
      <c r="AK70" s="5"/>
      <c r="AN70" s="5"/>
      <c r="AQ70" s="5"/>
      <c r="AR70" s="5"/>
    </row>
    <row r="71" spans="1:44" s="6" customFormat="1" x14ac:dyDescent="0.2">
      <c r="A71" s="5"/>
      <c r="B71" s="18" t="s">
        <v>12</v>
      </c>
      <c r="C71" s="5"/>
      <c r="D71" s="69"/>
      <c r="E71" s="33">
        <v>0</v>
      </c>
      <c r="G71" s="78"/>
      <c r="H71" s="33">
        <v>0</v>
      </c>
      <c r="J71" s="69"/>
      <c r="K71" s="33">
        <v>6272</v>
      </c>
      <c r="M71" s="69"/>
      <c r="N71" s="33">
        <v>36228</v>
      </c>
      <c r="Q71" s="5"/>
      <c r="U71" s="5"/>
      <c r="X71" s="5"/>
      <c r="AA71" s="5"/>
      <c r="AD71" s="5"/>
      <c r="AG71" s="5"/>
      <c r="AK71" s="5"/>
      <c r="AN71" s="5"/>
      <c r="AQ71" s="5"/>
      <c r="AR71" s="5"/>
    </row>
    <row r="72" spans="1:44" s="6" customFormat="1" x14ac:dyDescent="0.2">
      <c r="A72" s="5"/>
      <c r="B72" s="18" t="s">
        <v>32</v>
      </c>
      <c r="C72" s="5"/>
      <c r="D72" s="69"/>
      <c r="E72" s="33">
        <v>2815</v>
      </c>
      <c r="G72" s="78"/>
      <c r="H72" s="33">
        <v>628</v>
      </c>
      <c r="J72" s="69"/>
      <c r="K72" s="33">
        <v>628</v>
      </c>
      <c r="M72" s="69"/>
      <c r="N72" s="33">
        <v>629</v>
      </c>
      <c r="Q72" s="5"/>
      <c r="U72" s="5"/>
      <c r="X72" s="5"/>
      <c r="AA72" s="5"/>
      <c r="AD72" s="5"/>
      <c r="AG72" s="5"/>
      <c r="AK72" s="5"/>
      <c r="AN72" s="5"/>
      <c r="AQ72" s="5"/>
      <c r="AR72" s="5"/>
    </row>
    <row r="73" spans="1:44" s="6" customFormat="1" x14ac:dyDescent="0.2">
      <c r="A73" s="5"/>
      <c r="B73" s="18" t="s">
        <v>13</v>
      </c>
      <c r="C73" s="5"/>
      <c r="D73" s="69"/>
      <c r="E73" s="33">
        <v>24665</v>
      </c>
      <c r="G73" s="78"/>
      <c r="H73" s="33">
        <v>34830</v>
      </c>
      <c r="J73" s="69"/>
      <c r="K73" s="33">
        <v>42515</v>
      </c>
      <c r="M73" s="69"/>
      <c r="N73" s="33">
        <v>46992</v>
      </c>
      <c r="Q73" s="5"/>
      <c r="U73" s="5"/>
      <c r="X73" s="5"/>
      <c r="AA73" s="5"/>
      <c r="AD73" s="5"/>
      <c r="AG73" s="5"/>
      <c r="AK73" s="5"/>
      <c r="AN73" s="5"/>
      <c r="AQ73" s="5"/>
      <c r="AR73" s="5"/>
    </row>
    <row r="74" spans="1:44" s="6" customFormat="1" x14ac:dyDescent="0.2">
      <c r="A74" s="5"/>
      <c r="B74" s="18" t="s">
        <v>5</v>
      </c>
      <c r="C74" s="5"/>
      <c r="D74" s="69"/>
      <c r="E74" s="33">
        <v>19744</v>
      </c>
      <c r="G74" s="78"/>
      <c r="H74" s="33">
        <v>17508</v>
      </c>
      <c r="J74" s="69"/>
      <c r="K74" s="33">
        <v>13917</v>
      </c>
      <c r="M74" s="69"/>
      <c r="N74" s="33">
        <v>18556</v>
      </c>
      <c r="Q74" s="5"/>
      <c r="U74" s="5"/>
      <c r="X74" s="5"/>
      <c r="AA74" s="5"/>
      <c r="AD74" s="5"/>
      <c r="AG74" s="5"/>
      <c r="AK74" s="5"/>
      <c r="AN74" s="5"/>
      <c r="AQ74" s="5"/>
      <c r="AR74" s="5"/>
    </row>
    <row r="75" spans="1:44" s="6" customFormat="1" x14ac:dyDescent="0.2">
      <c r="A75" s="5"/>
      <c r="B75" s="18" t="s">
        <v>6</v>
      </c>
      <c r="C75" s="5"/>
      <c r="D75" s="69"/>
      <c r="E75" s="33">
        <v>14510</v>
      </c>
      <c r="G75" s="78"/>
      <c r="H75" s="33">
        <v>18073</v>
      </c>
      <c r="J75" s="69"/>
      <c r="K75" s="33">
        <v>19370</v>
      </c>
      <c r="M75" s="69"/>
      <c r="N75" s="33">
        <v>16468</v>
      </c>
      <c r="Q75" s="5"/>
      <c r="U75" s="5"/>
      <c r="X75" s="5"/>
      <c r="AA75" s="5"/>
      <c r="AD75" s="5"/>
      <c r="AG75" s="5"/>
      <c r="AK75" s="5"/>
      <c r="AN75" s="5"/>
      <c r="AQ75" s="5"/>
      <c r="AR75" s="5"/>
    </row>
    <row r="76" spans="1:44" s="6" customFormat="1" x14ac:dyDescent="0.2">
      <c r="A76" s="5"/>
      <c r="B76" s="18" t="s">
        <v>14</v>
      </c>
      <c r="C76" s="5"/>
      <c r="D76" s="69"/>
      <c r="E76" s="41">
        <v>2022</v>
      </c>
      <c r="G76" s="78"/>
      <c r="H76" s="41">
        <v>1616</v>
      </c>
      <c r="J76" s="69"/>
      <c r="K76" s="41">
        <v>1712</v>
      </c>
      <c r="M76" s="69"/>
      <c r="N76" s="41">
        <v>4018</v>
      </c>
      <c r="Q76" s="5"/>
      <c r="U76" s="5"/>
      <c r="X76" s="5"/>
      <c r="AA76" s="5"/>
      <c r="AD76" s="5"/>
      <c r="AG76" s="5"/>
      <c r="AK76" s="5"/>
      <c r="AN76" s="5"/>
      <c r="AQ76" s="5"/>
      <c r="AR76" s="5"/>
    </row>
    <row r="77" spans="1:44" s="6" customFormat="1" x14ac:dyDescent="0.2">
      <c r="A77" s="5"/>
      <c r="B77" s="17" t="s">
        <v>0</v>
      </c>
      <c r="C77" s="5"/>
      <c r="D77" s="69"/>
      <c r="E77" s="32">
        <v>82736</v>
      </c>
      <c r="G77" s="69"/>
      <c r="H77" s="33">
        <v>120539</v>
      </c>
      <c r="J77" s="69"/>
      <c r="K77" s="33">
        <v>140036</v>
      </c>
      <c r="M77" s="69"/>
      <c r="N77" s="33">
        <v>154712</v>
      </c>
      <c r="Q77" s="5"/>
      <c r="U77" s="5"/>
      <c r="X77" s="5"/>
      <c r="AA77" s="5"/>
      <c r="AD77" s="5"/>
      <c r="AG77" s="5"/>
      <c r="AK77" s="5"/>
      <c r="AN77" s="5"/>
      <c r="AQ77" s="5"/>
      <c r="AR77" s="5"/>
    </row>
    <row r="78" spans="1:44" s="6" customFormat="1" x14ac:dyDescent="0.2">
      <c r="A78" s="5"/>
      <c r="B78" s="17"/>
      <c r="C78" s="5"/>
      <c r="D78" s="69"/>
      <c r="E78" s="29"/>
      <c r="G78" s="78"/>
      <c r="H78" s="33"/>
      <c r="J78" s="69"/>
      <c r="K78" s="33"/>
      <c r="M78" s="69"/>
      <c r="N78" s="33"/>
      <c r="Q78" s="5"/>
      <c r="U78" s="5"/>
      <c r="X78" s="5"/>
      <c r="AA78" s="5"/>
      <c r="AD78" s="5"/>
      <c r="AG78" s="5"/>
      <c r="AK78" s="5"/>
      <c r="AN78" s="5"/>
      <c r="AQ78" s="5"/>
      <c r="AR78" s="5"/>
    </row>
    <row r="79" spans="1:44" s="6" customFormat="1" x14ac:dyDescent="0.2">
      <c r="A79" s="5"/>
      <c r="B79" s="18" t="s">
        <v>15</v>
      </c>
      <c r="C79" s="5"/>
      <c r="D79" s="69"/>
      <c r="E79" s="33">
        <v>9383</v>
      </c>
      <c r="G79" s="78"/>
      <c r="H79" s="33">
        <v>8890</v>
      </c>
      <c r="J79" s="69"/>
      <c r="K79" s="33">
        <v>10900</v>
      </c>
      <c r="M79" s="69"/>
      <c r="N79" s="33">
        <v>11293</v>
      </c>
      <c r="Q79" s="5"/>
      <c r="U79" s="5"/>
      <c r="X79" s="5"/>
      <c r="AA79" s="5"/>
      <c r="AD79" s="5"/>
      <c r="AG79" s="5"/>
      <c r="AK79" s="5"/>
      <c r="AN79" s="5"/>
      <c r="AQ79" s="5"/>
      <c r="AR79" s="5"/>
    </row>
    <row r="80" spans="1:44" s="6" customFormat="1" x14ac:dyDescent="0.2">
      <c r="A80" s="5"/>
      <c r="B80" s="18" t="s">
        <v>16</v>
      </c>
      <c r="C80" s="5"/>
      <c r="D80" s="69"/>
      <c r="E80" s="33">
        <v>65576</v>
      </c>
      <c r="G80" s="78"/>
      <c r="H80" s="33">
        <v>65576</v>
      </c>
      <c r="J80" s="69"/>
      <c r="K80" s="33">
        <v>65576</v>
      </c>
      <c r="M80" s="69"/>
      <c r="N80" s="33">
        <v>65576</v>
      </c>
      <c r="Q80" s="5"/>
      <c r="U80" s="5"/>
      <c r="X80" s="5"/>
      <c r="AA80" s="5"/>
      <c r="AD80" s="5"/>
      <c r="AG80" s="5"/>
      <c r="AK80" s="5"/>
      <c r="AN80" s="5"/>
      <c r="AQ80" s="5"/>
      <c r="AR80" s="5"/>
    </row>
    <row r="81" spans="1:44" s="6" customFormat="1" x14ac:dyDescent="0.2">
      <c r="A81" s="5"/>
      <c r="B81" s="18" t="s">
        <v>17</v>
      </c>
      <c r="C81" s="5"/>
      <c r="D81" s="69"/>
      <c r="E81" s="33">
        <v>11330</v>
      </c>
      <c r="G81" s="78"/>
      <c r="H81" s="33">
        <v>9785</v>
      </c>
      <c r="J81" s="69"/>
      <c r="K81" s="33">
        <v>8240</v>
      </c>
      <c r="M81" s="69"/>
      <c r="N81" s="33">
        <v>6695</v>
      </c>
      <c r="Q81" s="5"/>
      <c r="U81" s="5"/>
      <c r="X81" s="5"/>
      <c r="AA81" s="5"/>
      <c r="AD81" s="5"/>
      <c r="AG81" s="5"/>
      <c r="AK81" s="5"/>
      <c r="AN81" s="5"/>
      <c r="AQ81" s="5"/>
      <c r="AR81" s="5"/>
    </row>
    <row r="82" spans="1:44" s="6" customFormat="1" x14ac:dyDescent="0.2">
      <c r="A82" s="5"/>
      <c r="B82" s="18" t="s">
        <v>18</v>
      </c>
      <c r="C82" s="5"/>
      <c r="D82" s="69"/>
      <c r="E82" s="41">
        <v>360</v>
      </c>
      <c r="G82" s="78"/>
      <c r="H82" s="33">
        <v>309</v>
      </c>
      <c r="J82" s="69"/>
      <c r="K82" s="33">
        <v>681</v>
      </c>
      <c r="M82" s="69"/>
      <c r="N82" s="33">
        <v>2840</v>
      </c>
      <c r="Q82" s="5"/>
      <c r="U82" s="5"/>
      <c r="X82" s="5"/>
      <c r="AA82" s="5"/>
      <c r="AD82" s="5"/>
      <c r="AG82" s="5"/>
      <c r="AK82" s="5"/>
      <c r="AN82" s="5"/>
      <c r="AQ82" s="5"/>
      <c r="AR82" s="5"/>
    </row>
    <row r="83" spans="1:44" s="6" customFormat="1" ht="13.5" thickBot="1" x14ac:dyDescent="0.25">
      <c r="A83" s="5"/>
      <c r="B83" s="17" t="s">
        <v>1</v>
      </c>
      <c r="C83" s="5"/>
      <c r="D83" s="68"/>
      <c r="E83" s="77">
        <v>169385</v>
      </c>
      <c r="G83" s="68"/>
      <c r="H83" s="66">
        <v>205099</v>
      </c>
      <c r="J83" s="68"/>
      <c r="K83" s="66">
        <v>225433</v>
      </c>
      <c r="M83" s="68"/>
      <c r="N83" s="66">
        <v>241116</v>
      </c>
      <c r="Q83" s="5"/>
      <c r="U83" s="5"/>
      <c r="X83" s="5"/>
      <c r="AA83" s="5"/>
      <c r="AD83" s="5"/>
      <c r="AG83" s="5"/>
      <c r="AK83" s="5"/>
      <c r="AN83" s="5"/>
      <c r="AQ83" s="5"/>
      <c r="AR83" s="5"/>
    </row>
    <row r="84" spans="1:44" s="6" customFormat="1" ht="13.5" thickTop="1" x14ac:dyDescent="0.2">
      <c r="A84" s="5"/>
      <c r="B84" s="15"/>
      <c r="C84" s="5"/>
      <c r="D84" s="70"/>
      <c r="E84" s="29"/>
      <c r="G84" s="78"/>
      <c r="H84" s="29"/>
      <c r="J84" s="70"/>
      <c r="K84" s="29"/>
      <c r="M84" s="70"/>
      <c r="N84" s="80"/>
      <c r="Q84" s="5"/>
      <c r="U84" s="5"/>
      <c r="X84" s="5"/>
      <c r="AA84" s="5"/>
      <c r="AD84" s="5"/>
      <c r="AG84" s="5"/>
      <c r="AK84" s="5"/>
      <c r="AN84" s="5"/>
      <c r="AQ84" s="5"/>
      <c r="AR84" s="5"/>
    </row>
    <row r="85" spans="1:44" s="6" customFormat="1" x14ac:dyDescent="0.2">
      <c r="A85" s="5"/>
      <c r="B85" s="16" t="s">
        <v>33</v>
      </c>
      <c r="C85" s="5"/>
      <c r="D85" s="70"/>
      <c r="E85" s="29"/>
      <c r="G85" s="72"/>
      <c r="H85" s="29"/>
      <c r="J85" s="70"/>
      <c r="K85" s="29"/>
      <c r="M85" s="70"/>
      <c r="N85" s="80"/>
      <c r="Q85" s="5"/>
      <c r="U85" s="5"/>
      <c r="X85" s="5"/>
      <c r="AA85" s="5"/>
      <c r="AD85" s="5"/>
      <c r="AG85" s="5"/>
      <c r="AK85" s="5"/>
      <c r="AN85" s="5"/>
      <c r="AQ85" s="5"/>
      <c r="AR85" s="5"/>
    </row>
    <row r="86" spans="1:44" s="6" customFormat="1" x14ac:dyDescent="0.2">
      <c r="A86" s="5"/>
      <c r="B86" s="17" t="s">
        <v>2</v>
      </c>
      <c r="C86" s="5"/>
      <c r="D86" s="70"/>
      <c r="E86" s="29"/>
      <c r="G86" s="78"/>
      <c r="H86" s="29"/>
      <c r="J86" s="70"/>
      <c r="K86" s="29"/>
      <c r="M86" s="70"/>
      <c r="N86" s="80"/>
      <c r="Q86" s="5"/>
      <c r="U86" s="5"/>
      <c r="X86" s="5"/>
      <c r="AA86" s="5"/>
      <c r="AD86" s="5"/>
      <c r="AG86" s="5"/>
      <c r="AK86" s="5"/>
      <c r="AN86" s="5"/>
      <c r="AQ86" s="5"/>
      <c r="AR86" s="5"/>
    </row>
    <row r="87" spans="1:44" s="6" customFormat="1" x14ac:dyDescent="0.2">
      <c r="A87" s="5"/>
      <c r="B87" s="18" t="s">
        <v>7</v>
      </c>
      <c r="C87" s="5"/>
      <c r="D87" s="68"/>
      <c r="E87" s="76">
        <v>6187</v>
      </c>
      <c r="G87" s="78"/>
      <c r="H87" s="76">
        <v>8266</v>
      </c>
      <c r="J87" s="68"/>
      <c r="K87" s="76">
        <v>10669</v>
      </c>
      <c r="M87" s="68"/>
      <c r="N87" s="76">
        <v>14635</v>
      </c>
      <c r="Q87" s="5"/>
      <c r="U87" s="5"/>
      <c r="X87" s="5"/>
      <c r="AA87" s="5"/>
      <c r="AD87" s="5"/>
      <c r="AG87" s="5"/>
      <c r="AK87" s="5"/>
      <c r="AN87" s="5"/>
      <c r="AQ87" s="5"/>
      <c r="AR87" s="5"/>
    </row>
    <row r="88" spans="1:44" s="6" customFormat="1" x14ac:dyDescent="0.2">
      <c r="A88" s="5"/>
      <c r="B88" s="18" t="s">
        <v>8</v>
      </c>
      <c r="C88" s="5"/>
      <c r="D88" s="69"/>
      <c r="E88" s="33">
        <v>15896</v>
      </c>
      <c r="G88" s="79"/>
      <c r="H88" s="33">
        <v>14640</v>
      </c>
      <c r="J88" s="69"/>
      <c r="K88" s="33">
        <v>19221</v>
      </c>
      <c r="M88" s="69"/>
      <c r="N88" s="33">
        <v>28629</v>
      </c>
      <c r="Q88" s="5"/>
      <c r="U88" s="5"/>
      <c r="X88" s="5"/>
      <c r="AA88" s="5"/>
      <c r="AD88" s="5"/>
      <c r="AG88" s="5"/>
      <c r="AK88" s="5"/>
      <c r="AN88" s="5"/>
      <c r="AQ88" s="5"/>
      <c r="AR88" s="5"/>
    </row>
    <row r="89" spans="1:44" s="6" customFormat="1" x14ac:dyDescent="0.2">
      <c r="A89" s="5"/>
      <c r="B89" s="18" t="s">
        <v>19</v>
      </c>
      <c r="C89" s="5"/>
      <c r="D89" s="69"/>
      <c r="E89" s="33">
        <v>232</v>
      </c>
      <c r="G89" s="79"/>
      <c r="H89" s="33">
        <v>137</v>
      </c>
      <c r="J89" s="69"/>
      <c r="K89" s="33">
        <v>160</v>
      </c>
      <c r="M89" s="69"/>
      <c r="N89" s="33">
        <v>195</v>
      </c>
      <c r="Q89" s="5"/>
      <c r="U89" s="5"/>
      <c r="X89" s="5"/>
      <c r="AA89" s="5"/>
      <c r="AD89" s="5"/>
      <c r="AG89" s="5"/>
      <c r="AK89" s="5"/>
      <c r="AN89" s="5"/>
      <c r="AQ89" s="5"/>
      <c r="AR89" s="5"/>
    </row>
    <row r="90" spans="1:44" s="6" customFormat="1" x14ac:dyDescent="0.2">
      <c r="A90" s="5"/>
      <c r="B90" s="18" t="s">
        <v>20</v>
      </c>
      <c r="C90" s="5"/>
      <c r="D90" s="69"/>
      <c r="E90" s="33">
        <v>0</v>
      </c>
      <c r="G90" s="78"/>
      <c r="H90" s="33">
        <v>0</v>
      </c>
      <c r="J90" s="69"/>
      <c r="K90" s="33">
        <v>1111</v>
      </c>
      <c r="M90" s="69"/>
      <c r="N90" s="33">
        <v>3333</v>
      </c>
      <c r="Q90" s="5"/>
      <c r="U90" s="5"/>
      <c r="X90" s="5"/>
      <c r="AA90" s="5"/>
      <c r="AD90" s="5"/>
      <c r="AG90" s="5"/>
      <c r="AK90" s="5"/>
      <c r="AN90" s="5"/>
      <c r="AQ90" s="5"/>
      <c r="AR90" s="5"/>
    </row>
    <row r="91" spans="1:44" s="6" customFormat="1" x14ac:dyDescent="0.2">
      <c r="A91" s="5"/>
      <c r="B91" s="18" t="s">
        <v>21</v>
      </c>
      <c r="C91" s="5"/>
      <c r="D91" s="69"/>
      <c r="E91" s="41">
        <v>26144</v>
      </c>
      <c r="G91" s="78"/>
      <c r="H91" s="41">
        <v>33044</v>
      </c>
      <c r="J91" s="69"/>
      <c r="K91" s="41">
        <v>34242</v>
      </c>
      <c r="M91" s="69"/>
      <c r="N91" s="41">
        <v>29921</v>
      </c>
      <c r="Q91" s="5"/>
      <c r="U91" s="5"/>
      <c r="X91" s="5"/>
      <c r="AA91" s="5"/>
      <c r="AD91" s="5"/>
      <c r="AG91" s="5"/>
      <c r="AK91" s="5"/>
      <c r="AN91" s="5"/>
      <c r="AQ91" s="5"/>
      <c r="AR91" s="5"/>
    </row>
    <row r="92" spans="1:44" s="6" customFormat="1" x14ac:dyDescent="0.2">
      <c r="A92" s="5"/>
      <c r="B92" s="17" t="s">
        <v>3</v>
      </c>
      <c r="C92" s="5"/>
      <c r="D92" s="69"/>
      <c r="E92" s="71">
        <v>48459</v>
      </c>
      <c r="G92" s="78"/>
      <c r="H92" s="33">
        <v>56087</v>
      </c>
      <c r="J92" s="78"/>
      <c r="K92" s="33">
        <v>65403</v>
      </c>
      <c r="M92" s="78"/>
      <c r="N92" s="33">
        <v>76713</v>
      </c>
      <c r="Q92" s="5"/>
      <c r="U92" s="5"/>
      <c r="X92" s="5"/>
      <c r="AA92" s="5"/>
      <c r="AD92" s="5"/>
      <c r="AG92" s="5"/>
      <c r="AK92" s="5"/>
      <c r="AN92" s="5"/>
      <c r="AQ92" s="5"/>
      <c r="AR92" s="5"/>
    </row>
    <row r="93" spans="1:44" s="6" customFormat="1" x14ac:dyDescent="0.2">
      <c r="A93" s="5"/>
      <c r="B93" s="17"/>
      <c r="C93" s="5"/>
      <c r="D93" s="69"/>
      <c r="E93" s="29"/>
      <c r="G93" s="78"/>
      <c r="H93" s="33"/>
      <c r="J93" s="69"/>
      <c r="K93" s="33"/>
      <c r="M93" s="69"/>
      <c r="N93" s="80"/>
      <c r="Q93" s="5"/>
      <c r="U93" s="5"/>
      <c r="X93" s="5"/>
      <c r="AA93" s="5"/>
      <c r="AD93" s="5"/>
      <c r="AG93" s="5"/>
      <c r="AK93" s="5"/>
      <c r="AN93" s="5"/>
      <c r="AQ93" s="5"/>
      <c r="AR93" s="5"/>
    </row>
    <row r="94" spans="1:44" s="6" customFormat="1" x14ac:dyDescent="0.2">
      <c r="A94" s="5"/>
      <c r="B94" s="18" t="s">
        <v>88</v>
      </c>
      <c r="C94" s="5"/>
      <c r="D94" s="69"/>
      <c r="E94" s="33">
        <v>21000</v>
      </c>
      <c r="G94" s="78"/>
      <c r="H94" s="33">
        <v>21000</v>
      </c>
      <c r="J94" s="69"/>
      <c r="K94" s="33">
        <v>18889</v>
      </c>
      <c r="M94" s="69"/>
      <c r="N94" s="33">
        <v>16667</v>
      </c>
      <c r="Q94" s="5"/>
      <c r="U94" s="5"/>
      <c r="X94" s="5"/>
      <c r="AA94" s="5"/>
      <c r="AD94" s="5"/>
      <c r="AG94" s="5"/>
      <c r="AK94" s="5"/>
      <c r="AN94" s="5"/>
      <c r="AQ94" s="5"/>
      <c r="AR94" s="5"/>
    </row>
    <row r="95" spans="1:44" s="6" customFormat="1" x14ac:dyDescent="0.2">
      <c r="A95" s="5"/>
      <c r="B95" s="18" t="s">
        <v>22</v>
      </c>
      <c r="C95" s="5"/>
      <c r="D95" s="69"/>
      <c r="E95" s="33">
        <v>4758</v>
      </c>
      <c r="G95" s="78"/>
      <c r="H95" s="33">
        <v>4738</v>
      </c>
      <c r="J95" s="69"/>
      <c r="K95" s="33">
        <v>5260</v>
      </c>
      <c r="M95" s="69"/>
      <c r="N95" s="33">
        <v>6556</v>
      </c>
      <c r="Q95" s="5"/>
      <c r="U95" s="5"/>
      <c r="X95" s="5"/>
      <c r="AA95" s="5"/>
      <c r="AD95" s="5"/>
      <c r="AG95" s="5"/>
      <c r="AK95" s="5"/>
      <c r="AN95" s="5"/>
      <c r="AQ95" s="5"/>
      <c r="AR95" s="5"/>
    </row>
    <row r="96" spans="1:44" s="6" customFormat="1" x14ac:dyDescent="0.2">
      <c r="A96" s="5"/>
      <c r="B96" s="18" t="s">
        <v>4</v>
      </c>
      <c r="C96" s="5"/>
      <c r="D96" s="69"/>
      <c r="E96" s="33">
        <v>963</v>
      </c>
      <c r="G96" s="78"/>
      <c r="H96" s="33">
        <v>1424</v>
      </c>
      <c r="J96" s="69"/>
      <c r="K96" s="33">
        <v>959</v>
      </c>
      <c r="M96" s="69"/>
      <c r="N96" s="33">
        <v>910</v>
      </c>
      <c r="Q96" s="5"/>
      <c r="U96" s="5"/>
      <c r="X96" s="5"/>
      <c r="AA96" s="5"/>
      <c r="AD96" s="5"/>
      <c r="AG96" s="5"/>
      <c r="AK96" s="5"/>
      <c r="AN96" s="5"/>
      <c r="AQ96" s="5"/>
      <c r="AR96" s="5"/>
    </row>
    <row r="97" spans="1:44" s="6" customFormat="1" x14ac:dyDescent="0.2">
      <c r="A97" s="5"/>
      <c r="B97" s="18"/>
      <c r="C97" s="5"/>
      <c r="D97" s="69"/>
      <c r="E97" s="29"/>
      <c r="G97" s="72"/>
      <c r="H97" s="33"/>
      <c r="J97" s="69"/>
      <c r="K97" s="33"/>
      <c r="M97" s="69"/>
      <c r="N97" s="33"/>
      <c r="Q97" s="5"/>
      <c r="U97" s="5"/>
      <c r="X97" s="5"/>
      <c r="AA97" s="5"/>
      <c r="AD97" s="5"/>
      <c r="AG97" s="5"/>
      <c r="AK97" s="5"/>
      <c r="AN97" s="5"/>
      <c r="AQ97" s="5"/>
      <c r="AR97" s="5"/>
    </row>
    <row r="98" spans="1:44" s="6" customFormat="1" x14ac:dyDescent="0.2">
      <c r="A98" s="5"/>
      <c r="B98" s="18" t="s">
        <v>23</v>
      </c>
      <c r="C98" s="5"/>
      <c r="D98" s="69"/>
      <c r="E98" s="33">
        <v>427055</v>
      </c>
      <c r="G98" s="78"/>
      <c r="H98" s="33">
        <v>461313</v>
      </c>
      <c r="J98" s="69"/>
      <c r="K98" s="33">
        <v>478981</v>
      </c>
      <c r="M98" s="69"/>
      <c r="N98" s="33">
        <v>479628</v>
      </c>
      <c r="Q98" s="5"/>
      <c r="U98" s="5"/>
      <c r="X98" s="5"/>
      <c r="AA98" s="5"/>
      <c r="AD98" s="5"/>
      <c r="AG98" s="5"/>
      <c r="AK98" s="5"/>
      <c r="AN98" s="5"/>
      <c r="AQ98" s="5"/>
      <c r="AR98" s="5"/>
    </row>
    <row r="99" spans="1:44" s="6" customFormat="1" x14ac:dyDescent="0.2">
      <c r="A99" s="5"/>
      <c r="B99" s="17"/>
      <c r="C99" s="5"/>
      <c r="D99" s="72"/>
      <c r="E99" s="29"/>
      <c r="G99" s="78"/>
      <c r="H99" s="33">
        <v>0</v>
      </c>
      <c r="J99" s="72"/>
      <c r="K99" s="33"/>
      <c r="M99" s="72"/>
      <c r="N99" s="33"/>
      <c r="Q99" s="5"/>
      <c r="U99" s="5"/>
      <c r="X99" s="5"/>
      <c r="AA99" s="5"/>
      <c r="AD99" s="5"/>
      <c r="AG99" s="5"/>
      <c r="AK99" s="5"/>
      <c r="AN99" s="5"/>
      <c r="AQ99" s="5"/>
      <c r="AR99" s="5"/>
    </row>
    <row r="100" spans="1:44" s="6" customFormat="1" x14ac:dyDescent="0.2">
      <c r="A100" s="5"/>
      <c r="B100" s="17" t="s">
        <v>24</v>
      </c>
      <c r="C100" s="5"/>
      <c r="D100" s="69"/>
      <c r="E100" s="29"/>
      <c r="G100" s="72"/>
      <c r="H100" s="33">
        <v>0</v>
      </c>
      <c r="J100" s="69"/>
      <c r="K100" s="33">
        <v>0</v>
      </c>
      <c r="M100" s="69"/>
      <c r="N100" s="33"/>
      <c r="Q100" s="5"/>
      <c r="U100" s="5"/>
      <c r="X100" s="5"/>
      <c r="AA100" s="5"/>
      <c r="AD100" s="5"/>
      <c r="AG100" s="5"/>
      <c r="AK100" s="5"/>
      <c r="AN100" s="5"/>
      <c r="AQ100" s="5"/>
      <c r="AR100" s="5"/>
    </row>
    <row r="101" spans="1:44" s="6" customFormat="1" x14ac:dyDescent="0.2">
      <c r="A101" s="5"/>
      <c r="B101" s="18" t="s">
        <v>25</v>
      </c>
      <c r="C101" s="5"/>
      <c r="D101" s="73"/>
      <c r="E101" s="33">
        <v>100</v>
      </c>
      <c r="G101" s="73"/>
      <c r="H101" s="33">
        <v>100</v>
      </c>
      <c r="J101" s="73"/>
      <c r="K101" s="33">
        <v>100</v>
      </c>
      <c r="M101" s="73"/>
      <c r="N101" s="33">
        <v>102</v>
      </c>
      <c r="Q101" s="5"/>
      <c r="U101" s="5"/>
      <c r="X101" s="5"/>
      <c r="AA101" s="5"/>
      <c r="AD101" s="5"/>
      <c r="AG101" s="5"/>
      <c r="AK101" s="5"/>
      <c r="AN101" s="5"/>
      <c r="AQ101" s="5"/>
      <c r="AR101" s="5"/>
    </row>
    <row r="102" spans="1:44" s="6" customFormat="1" x14ac:dyDescent="0.2">
      <c r="A102" s="5"/>
      <c r="B102" s="18" t="s">
        <v>26</v>
      </c>
      <c r="C102" s="5"/>
      <c r="D102" s="69"/>
      <c r="E102" s="33">
        <v>45758</v>
      </c>
      <c r="G102" s="78"/>
      <c r="H102" s="33">
        <v>47945</v>
      </c>
      <c r="J102" s="69"/>
      <c r="K102" s="33">
        <v>50185</v>
      </c>
      <c r="M102" s="69"/>
      <c r="N102" s="33">
        <v>52739</v>
      </c>
      <c r="Q102" s="5"/>
      <c r="U102" s="5"/>
      <c r="X102" s="5"/>
      <c r="AA102" s="5"/>
      <c r="AD102" s="5"/>
      <c r="AG102" s="5"/>
      <c r="AK102" s="5"/>
      <c r="AN102" s="5"/>
      <c r="AQ102" s="5"/>
      <c r="AR102" s="5"/>
    </row>
    <row r="103" spans="1:44" s="6" customFormat="1" x14ac:dyDescent="0.2">
      <c r="A103" s="5"/>
      <c r="B103" s="18" t="s">
        <v>27</v>
      </c>
      <c r="C103" s="5"/>
      <c r="D103" s="69"/>
      <c r="E103" s="33">
        <v>0</v>
      </c>
      <c r="G103" s="78"/>
      <c r="H103" s="33">
        <v>0</v>
      </c>
      <c r="J103" s="69"/>
      <c r="K103" s="33">
        <v>-23</v>
      </c>
      <c r="M103" s="69"/>
      <c r="N103" s="33">
        <v>-17</v>
      </c>
      <c r="Q103" s="5"/>
      <c r="U103" s="5"/>
      <c r="X103" s="5"/>
      <c r="AA103" s="5"/>
      <c r="AD103" s="5"/>
      <c r="AG103" s="5"/>
      <c r="AK103" s="5"/>
      <c r="AN103" s="5"/>
      <c r="AQ103" s="5"/>
      <c r="AR103" s="5"/>
    </row>
    <row r="104" spans="1:44" s="6" customFormat="1" x14ac:dyDescent="0.2">
      <c r="A104" s="5"/>
      <c r="B104" s="18" t="s">
        <v>28</v>
      </c>
      <c r="C104" s="5"/>
      <c r="D104" s="69"/>
      <c r="E104" s="33">
        <v>-378708</v>
      </c>
      <c r="G104" s="78"/>
      <c r="H104" s="41">
        <v>-387508</v>
      </c>
      <c r="J104" s="69"/>
      <c r="K104" s="41">
        <v>-394321</v>
      </c>
      <c r="M104" s="69"/>
      <c r="N104" s="41">
        <v>-392182</v>
      </c>
      <c r="Q104" s="5"/>
      <c r="U104" s="5"/>
      <c r="X104" s="5"/>
      <c r="AA104" s="5"/>
      <c r="AD104" s="5"/>
      <c r="AG104" s="5"/>
      <c r="AK104" s="5"/>
      <c r="AN104" s="5"/>
      <c r="AQ104" s="5"/>
      <c r="AR104" s="5"/>
    </row>
    <row r="105" spans="1:44" s="6" customFormat="1" x14ac:dyDescent="0.2">
      <c r="A105" s="5"/>
      <c r="B105" s="17" t="s">
        <v>29</v>
      </c>
      <c r="C105" s="5"/>
      <c r="D105" s="69"/>
      <c r="E105" s="74">
        <v>-332850</v>
      </c>
      <c r="G105" s="78"/>
      <c r="H105" s="33">
        <v>-339463</v>
      </c>
      <c r="J105" s="69"/>
      <c r="K105" s="33">
        <v>-344059</v>
      </c>
      <c r="M105" s="69"/>
      <c r="N105" s="33">
        <v>-339358</v>
      </c>
      <c r="Q105" s="5"/>
      <c r="U105" s="5"/>
      <c r="X105" s="5"/>
      <c r="AA105" s="5"/>
      <c r="AD105" s="5"/>
      <c r="AG105" s="5"/>
      <c r="AK105" s="5"/>
      <c r="AN105" s="5"/>
      <c r="AQ105" s="5"/>
      <c r="AR105" s="5"/>
    </row>
    <row r="106" spans="1:44" s="6" customFormat="1" x14ac:dyDescent="0.2">
      <c r="A106" s="5"/>
      <c r="B106" s="17" t="s">
        <v>30</v>
      </c>
      <c r="C106" s="5"/>
      <c r="D106" s="69"/>
      <c r="E106" s="52"/>
      <c r="G106" s="72"/>
      <c r="H106" s="33"/>
      <c r="J106" s="69"/>
      <c r="K106" s="80"/>
      <c r="M106" s="69"/>
      <c r="N106" s="80"/>
      <c r="Q106" s="5"/>
      <c r="U106" s="5"/>
      <c r="X106" s="5"/>
      <c r="AA106" s="5"/>
      <c r="AD106" s="5"/>
      <c r="AG106" s="5"/>
      <c r="AK106" s="5"/>
      <c r="AN106" s="5"/>
      <c r="AQ106" s="5"/>
      <c r="AR106" s="5"/>
    </row>
    <row r="107" spans="1:44" s="6" customFormat="1" ht="13.5" thickBot="1" x14ac:dyDescent="0.25">
      <c r="A107" s="5"/>
      <c r="B107" s="18" t="s">
        <v>31</v>
      </c>
      <c r="C107" s="5"/>
      <c r="D107" s="68"/>
      <c r="E107" s="77">
        <v>169385</v>
      </c>
      <c r="G107" s="68"/>
      <c r="H107" s="66">
        <v>205099</v>
      </c>
      <c r="J107" s="68"/>
      <c r="K107" s="66">
        <v>225433</v>
      </c>
      <c r="M107" s="68"/>
      <c r="N107" s="66">
        <v>241116</v>
      </c>
      <c r="Q107" s="5"/>
      <c r="U107" s="5"/>
      <c r="X107" s="5"/>
      <c r="AA107" s="5"/>
      <c r="AD107" s="5"/>
      <c r="AG107" s="5"/>
      <c r="AK107" s="5"/>
      <c r="AN107" s="5"/>
      <c r="AQ107" s="5"/>
      <c r="AR107" s="5"/>
    </row>
    <row r="108" spans="1:44" s="6" customFormat="1" ht="14.25" thickTop="1" thickBot="1" x14ac:dyDescent="0.25">
      <c r="A108" s="5"/>
      <c r="B108" s="5"/>
      <c r="C108" s="5"/>
      <c r="D108" s="47"/>
      <c r="E108" s="75"/>
      <c r="G108" s="47"/>
      <c r="H108" s="75"/>
      <c r="J108" s="47"/>
      <c r="K108" s="75"/>
      <c r="M108" s="47"/>
      <c r="N108" s="75"/>
      <c r="Q108" s="5"/>
      <c r="U108" s="5"/>
      <c r="X108" s="5"/>
      <c r="AA108" s="5"/>
      <c r="AD108" s="5"/>
      <c r="AG108" s="5"/>
      <c r="AK108" s="5"/>
      <c r="AN108" s="5"/>
      <c r="AQ108" s="5"/>
      <c r="AR108" s="5"/>
    </row>
    <row r="111" spans="1:44" s="6" customFormat="1" x14ac:dyDescent="0.2">
      <c r="A111" s="5"/>
      <c r="B111" s="4" t="s">
        <v>54</v>
      </c>
      <c r="C111" s="5"/>
      <c r="D111" s="5"/>
      <c r="E111" s="5"/>
      <c r="H111" s="5"/>
      <c r="K111" s="5"/>
      <c r="N111" s="5"/>
      <c r="Q111" s="5"/>
      <c r="U111" s="5"/>
      <c r="X111" s="5"/>
      <c r="AA111" s="5"/>
      <c r="AD111" s="5"/>
      <c r="AG111" s="5"/>
      <c r="AK111" s="5"/>
      <c r="AN111" s="5"/>
      <c r="AQ111" s="5"/>
      <c r="AR111" s="5"/>
    </row>
    <row r="112" spans="1:44" s="6" customFormat="1" x14ac:dyDescent="0.2">
      <c r="A112" s="5"/>
      <c r="B112" s="4" t="s">
        <v>58</v>
      </c>
      <c r="C112" s="5"/>
      <c r="D112" s="5"/>
      <c r="E112" s="5"/>
      <c r="H112" s="5"/>
      <c r="K112" s="5"/>
      <c r="N112" s="5"/>
      <c r="Q112" s="5"/>
      <c r="U112" s="5"/>
      <c r="X112" s="5"/>
      <c r="AA112" s="5"/>
      <c r="AD112" s="5"/>
      <c r="AG112" s="5"/>
      <c r="AK112" s="5"/>
      <c r="AN112" s="5"/>
      <c r="AQ112" s="5"/>
      <c r="AR112" s="5"/>
    </row>
    <row r="113" spans="1:44" s="6" customFormat="1" x14ac:dyDescent="0.2">
      <c r="A113" s="5"/>
      <c r="B113" s="4" t="s">
        <v>91</v>
      </c>
      <c r="C113" s="5"/>
      <c r="D113" s="5"/>
      <c r="E113" s="5"/>
      <c r="H113" s="5"/>
      <c r="K113" s="5"/>
      <c r="N113" s="5"/>
      <c r="Q113" s="5"/>
      <c r="U113" s="5"/>
      <c r="X113" s="5"/>
      <c r="AA113" s="5"/>
      <c r="AD113" s="5"/>
      <c r="AG113" s="5"/>
      <c r="AK113" s="5"/>
      <c r="AN113" s="5"/>
      <c r="AQ113" s="5"/>
      <c r="AR113" s="5"/>
    </row>
    <row r="114" spans="1:44" s="6" customFormat="1" ht="13.5" thickBot="1" x14ac:dyDescent="0.25">
      <c r="A114" s="5"/>
      <c r="B114" s="22" t="s">
        <v>55</v>
      </c>
      <c r="C114" s="5"/>
      <c r="D114" s="5"/>
      <c r="E114" s="5"/>
      <c r="H114" s="5"/>
      <c r="K114" s="5"/>
      <c r="N114" s="5"/>
      <c r="Q114" s="5"/>
      <c r="U114" s="5"/>
      <c r="X114" s="5"/>
      <c r="AA114" s="5"/>
      <c r="AD114" s="5"/>
      <c r="AG114" s="5"/>
      <c r="AK114" s="5"/>
      <c r="AN114" s="5"/>
      <c r="AQ114" s="5"/>
      <c r="AR114" s="5"/>
    </row>
    <row r="115" spans="1:44" s="6" customFormat="1" x14ac:dyDescent="0.2">
      <c r="A115" s="5"/>
      <c r="B115" s="5"/>
      <c r="C115" s="5"/>
      <c r="D115" s="106" t="s">
        <v>59</v>
      </c>
      <c r="E115" s="107"/>
      <c r="G115" s="106" t="s">
        <v>59</v>
      </c>
      <c r="H115" s="107"/>
      <c r="J115" s="106" t="s">
        <v>59</v>
      </c>
      <c r="K115" s="107"/>
      <c r="M115" s="106" t="s">
        <v>59</v>
      </c>
      <c r="N115" s="107"/>
      <c r="P115" s="106" t="s">
        <v>76</v>
      </c>
      <c r="Q115" s="107"/>
      <c r="U115" s="5"/>
      <c r="X115" s="5"/>
      <c r="AA115" s="5"/>
      <c r="AD115" s="5"/>
      <c r="AG115" s="5"/>
      <c r="AK115" s="5"/>
      <c r="AN115" s="5"/>
      <c r="AQ115" s="5"/>
      <c r="AR115" s="5"/>
    </row>
    <row r="116" spans="1:44" s="6" customFormat="1" x14ac:dyDescent="0.2">
      <c r="A116" s="5"/>
      <c r="B116" s="5"/>
      <c r="C116" s="5"/>
      <c r="D116" s="108">
        <v>39900</v>
      </c>
      <c r="E116" s="109"/>
      <c r="G116" s="108">
        <v>39991</v>
      </c>
      <c r="H116" s="109"/>
      <c r="J116" s="108">
        <v>40082</v>
      </c>
      <c r="K116" s="109"/>
      <c r="M116" s="108">
        <v>40178</v>
      </c>
      <c r="N116" s="109"/>
      <c r="P116" s="108">
        <v>40178</v>
      </c>
      <c r="Q116" s="109"/>
      <c r="U116" s="5"/>
      <c r="X116" s="5"/>
      <c r="AA116" s="5"/>
      <c r="AD116" s="5"/>
      <c r="AG116" s="5"/>
      <c r="AK116" s="5"/>
      <c r="AN116" s="5"/>
      <c r="AQ116" s="5"/>
      <c r="AR116" s="5"/>
    </row>
    <row r="117" spans="1:44" s="6" customFormat="1" x14ac:dyDescent="0.2">
      <c r="A117" s="5"/>
      <c r="B117" s="19" t="s">
        <v>34</v>
      </c>
      <c r="C117" s="5"/>
      <c r="D117" s="28"/>
      <c r="E117" s="29"/>
      <c r="G117" s="28"/>
      <c r="H117" s="29"/>
      <c r="J117" s="28"/>
      <c r="K117" s="29"/>
      <c r="M117" s="28"/>
      <c r="N117" s="29"/>
      <c r="P117" s="28"/>
      <c r="Q117" s="29"/>
      <c r="U117" s="5"/>
      <c r="X117" s="5"/>
      <c r="AA117" s="5"/>
      <c r="AD117" s="5"/>
      <c r="AG117" s="5"/>
      <c r="AK117" s="5"/>
      <c r="AN117" s="5"/>
      <c r="AQ117" s="5"/>
      <c r="AR117" s="5"/>
    </row>
    <row r="118" spans="1:44" s="6" customFormat="1" x14ac:dyDescent="0.2">
      <c r="A118" s="5"/>
      <c r="B118" s="20" t="s">
        <v>35</v>
      </c>
      <c r="C118" s="5"/>
      <c r="D118" s="81"/>
      <c r="E118" s="93">
        <v>-3432</v>
      </c>
      <c r="G118" s="81"/>
      <c r="H118" s="94">
        <v>-4595</v>
      </c>
      <c r="J118" s="81"/>
      <c r="K118" s="94">
        <v>1681</v>
      </c>
      <c r="M118" s="81"/>
      <c r="N118" s="94">
        <v>7736</v>
      </c>
      <c r="P118" s="101"/>
      <c r="Q118" s="94">
        <f>SUM(E118:P118)</f>
        <v>1390</v>
      </c>
      <c r="U118" s="5"/>
      <c r="X118" s="5"/>
      <c r="AA118" s="5"/>
      <c r="AD118" s="5"/>
      <c r="AG118" s="5"/>
      <c r="AK118" s="5"/>
      <c r="AN118" s="5"/>
      <c r="AQ118" s="5"/>
      <c r="AR118" s="5"/>
    </row>
    <row r="119" spans="1:44" s="6" customFormat="1" x14ac:dyDescent="0.2">
      <c r="A119" s="5"/>
      <c r="B119" s="20"/>
      <c r="C119" s="5"/>
      <c r="D119" s="83"/>
      <c r="E119" s="84"/>
      <c r="G119" s="83"/>
      <c r="H119" s="80"/>
      <c r="J119" s="83"/>
      <c r="K119" s="33"/>
      <c r="M119" s="83"/>
      <c r="N119" s="29"/>
      <c r="P119" s="102"/>
      <c r="Q119" s="33"/>
      <c r="U119" s="5"/>
      <c r="X119" s="5"/>
      <c r="AA119" s="5"/>
      <c r="AD119" s="5"/>
      <c r="AG119" s="5"/>
      <c r="AK119" s="5"/>
      <c r="AN119" s="5"/>
      <c r="AQ119" s="5"/>
      <c r="AR119" s="5"/>
    </row>
    <row r="120" spans="1:44" s="6" customFormat="1" x14ac:dyDescent="0.2">
      <c r="A120" s="5"/>
      <c r="B120" s="19" t="s">
        <v>36</v>
      </c>
      <c r="C120" s="5"/>
      <c r="D120" s="83"/>
      <c r="E120" s="84"/>
      <c r="G120" s="83"/>
      <c r="H120" s="80"/>
      <c r="J120" s="83"/>
      <c r="K120" s="33"/>
      <c r="M120" s="83"/>
      <c r="N120" s="29"/>
      <c r="P120" s="102"/>
      <c r="Q120" s="33"/>
      <c r="U120" s="5"/>
      <c r="X120" s="5"/>
      <c r="AA120" s="5"/>
      <c r="AD120" s="5"/>
      <c r="AG120" s="5"/>
      <c r="AK120" s="5"/>
      <c r="AN120" s="5"/>
      <c r="AQ120" s="5"/>
      <c r="AR120" s="5"/>
    </row>
    <row r="121" spans="1:44" s="6" customFormat="1" x14ac:dyDescent="0.2">
      <c r="A121" s="5"/>
      <c r="B121" s="20" t="s">
        <v>37</v>
      </c>
      <c r="C121" s="5"/>
      <c r="D121" s="83"/>
      <c r="E121" s="85">
        <v>-790</v>
      </c>
      <c r="G121" s="95"/>
      <c r="H121" s="33">
        <v>-769</v>
      </c>
      <c r="J121" s="83"/>
      <c r="K121" s="33">
        <v>-1927</v>
      </c>
      <c r="M121" s="83"/>
      <c r="N121" s="33">
        <v>-1578</v>
      </c>
      <c r="P121" s="102"/>
      <c r="Q121" s="33">
        <f>SUM(E121:P121)</f>
        <v>-5064</v>
      </c>
      <c r="U121" s="5"/>
      <c r="X121" s="5"/>
      <c r="AA121" s="5"/>
      <c r="AD121" s="5"/>
      <c r="AG121" s="5"/>
      <c r="AK121" s="5"/>
      <c r="AN121" s="5"/>
      <c r="AQ121" s="5"/>
      <c r="AR121" s="5"/>
    </row>
    <row r="122" spans="1:44" s="6" customFormat="1" x14ac:dyDescent="0.2">
      <c r="A122" s="5"/>
      <c r="B122" s="20" t="s">
        <v>38</v>
      </c>
      <c r="C122" s="5"/>
      <c r="D122" s="83"/>
      <c r="E122" s="85">
        <v>0</v>
      </c>
      <c r="G122" s="95"/>
      <c r="H122" s="33">
        <v>0</v>
      </c>
      <c r="J122" s="83"/>
      <c r="K122" s="33">
        <v>-6295</v>
      </c>
      <c r="M122" s="83"/>
      <c r="N122" s="33">
        <v>-29950</v>
      </c>
      <c r="P122" s="102"/>
      <c r="Q122" s="33">
        <f>SUM(E122:P122)</f>
        <v>-36245</v>
      </c>
      <c r="U122" s="5"/>
      <c r="X122" s="5"/>
      <c r="AA122" s="5"/>
      <c r="AD122" s="5"/>
      <c r="AG122" s="5"/>
      <c r="AK122" s="5"/>
      <c r="AN122" s="5"/>
      <c r="AQ122" s="5"/>
      <c r="AR122" s="5"/>
    </row>
    <row r="123" spans="1:44" s="6" customFormat="1" x14ac:dyDescent="0.2">
      <c r="A123" s="5"/>
      <c r="B123" s="20" t="s">
        <v>39</v>
      </c>
      <c r="C123" s="5"/>
      <c r="D123" s="83"/>
      <c r="E123" s="85">
        <v>0</v>
      </c>
      <c r="G123" s="95"/>
      <c r="H123" s="33">
        <v>0</v>
      </c>
      <c r="J123" s="83"/>
      <c r="K123" s="33">
        <v>0</v>
      </c>
      <c r="M123" s="83"/>
      <c r="N123" s="33">
        <v>0</v>
      </c>
      <c r="P123" s="102"/>
      <c r="Q123" s="33">
        <v>0</v>
      </c>
      <c r="U123" s="5"/>
      <c r="X123" s="5"/>
      <c r="AA123" s="5"/>
      <c r="AD123" s="5"/>
      <c r="AG123" s="5"/>
      <c r="AK123" s="5"/>
      <c r="AN123" s="5"/>
      <c r="AQ123" s="5"/>
      <c r="AR123" s="5"/>
    </row>
    <row r="124" spans="1:44" s="6" customFormat="1" x14ac:dyDescent="0.2">
      <c r="A124" s="5"/>
      <c r="B124" s="20" t="s">
        <v>40</v>
      </c>
      <c r="C124" s="5"/>
      <c r="D124" s="81"/>
      <c r="E124" s="82">
        <v>-790</v>
      </c>
      <c r="G124" s="96"/>
      <c r="H124" s="35">
        <v>-769</v>
      </c>
      <c r="J124" s="96"/>
      <c r="K124" s="35">
        <v>-8222</v>
      </c>
      <c r="M124" s="101"/>
      <c r="N124" s="35">
        <v>-31528</v>
      </c>
      <c r="P124" s="103"/>
      <c r="Q124" s="35">
        <f>SUM(Q121:Q123)</f>
        <v>-41309</v>
      </c>
      <c r="U124" s="5"/>
      <c r="X124" s="5"/>
      <c r="AA124" s="5"/>
      <c r="AD124" s="5"/>
      <c r="AG124" s="5"/>
      <c r="AK124" s="5"/>
      <c r="AN124" s="5"/>
      <c r="AQ124" s="5"/>
      <c r="AR124" s="5"/>
    </row>
    <row r="125" spans="1:44" s="6" customFormat="1" x14ac:dyDescent="0.2">
      <c r="A125" s="5"/>
      <c r="B125" s="20"/>
      <c r="C125" s="5"/>
      <c r="D125" s="83"/>
      <c r="E125" s="84"/>
      <c r="G125" s="83"/>
      <c r="H125" s="80"/>
      <c r="J125" s="83"/>
      <c r="K125" s="33"/>
      <c r="M125" s="83"/>
      <c r="N125" s="29"/>
      <c r="P125" s="102"/>
      <c r="Q125" s="33"/>
      <c r="U125" s="5"/>
      <c r="X125" s="5"/>
      <c r="AA125" s="5"/>
      <c r="AD125" s="5"/>
      <c r="AG125" s="5"/>
      <c r="AK125" s="5"/>
      <c r="AN125" s="5"/>
      <c r="AQ125" s="5"/>
      <c r="AR125" s="5"/>
    </row>
    <row r="126" spans="1:44" s="6" customFormat="1" x14ac:dyDescent="0.2">
      <c r="A126" s="5"/>
      <c r="B126" s="19" t="s">
        <v>41</v>
      </c>
      <c r="C126" s="5"/>
      <c r="D126" s="83"/>
      <c r="E126" s="84"/>
      <c r="G126" s="83"/>
      <c r="H126" s="80"/>
      <c r="J126" s="83"/>
      <c r="K126" s="33"/>
      <c r="M126" s="83"/>
      <c r="N126" s="29"/>
      <c r="P126" s="102"/>
      <c r="Q126" s="33"/>
      <c r="U126" s="5"/>
      <c r="X126" s="5"/>
      <c r="AA126" s="5"/>
      <c r="AD126" s="5"/>
      <c r="AG126" s="5"/>
      <c r="AK126" s="5"/>
      <c r="AN126" s="5"/>
      <c r="AQ126" s="5"/>
      <c r="AR126" s="5"/>
    </row>
    <row r="127" spans="1:44" s="6" customFormat="1" x14ac:dyDescent="0.2">
      <c r="A127" s="5"/>
      <c r="B127" s="20" t="s">
        <v>43</v>
      </c>
      <c r="C127" s="5"/>
      <c r="D127" s="78"/>
      <c r="E127" s="86">
        <v>0</v>
      </c>
      <c r="G127" s="83"/>
      <c r="H127" s="33">
        <v>0</v>
      </c>
      <c r="J127" s="83"/>
      <c r="K127" s="33">
        <v>20000</v>
      </c>
      <c r="M127" s="83"/>
      <c r="N127" s="33">
        <v>0</v>
      </c>
      <c r="P127" s="102"/>
      <c r="Q127" s="33">
        <f>SUM(E127:P127)</f>
        <v>20000</v>
      </c>
      <c r="U127" s="5"/>
      <c r="X127" s="5"/>
      <c r="AA127" s="5"/>
      <c r="AD127" s="5"/>
      <c r="AG127" s="5"/>
      <c r="AK127" s="5"/>
      <c r="AN127" s="5"/>
      <c r="AQ127" s="5"/>
      <c r="AR127" s="5"/>
    </row>
    <row r="128" spans="1:44" s="6" customFormat="1" x14ac:dyDescent="0.2">
      <c r="A128" s="5"/>
      <c r="B128" s="20" t="s">
        <v>42</v>
      </c>
      <c r="C128" s="5"/>
      <c r="D128" s="83"/>
      <c r="E128" s="85">
        <v>0</v>
      </c>
      <c r="G128" s="83"/>
      <c r="H128" s="33">
        <v>0</v>
      </c>
      <c r="J128" s="83"/>
      <c r="K128" s="33">
        <v>-21000</v>
      </c>
      <c r="M128" s="83"/>
      <c r="N128" s="33">
        <v>0</v>
      </c>
      <c r="P128" s="102"/>
      <c r="Q128" s="33">
        <f>SUM(E128:P128)</f>
        <v>-21000</v>
      </c>
      <c r="U128" s="5"/>
      <c r="X128" s="5"/>
      <c r="AA128" s="5"/>
      <c r="AD128" s="5"/>
      <c r="AG128" s="5"/>
      <c r="AK128" s="5"/>
      <c r="AN128" s="5"/>
      <c r="AQ128" s="5"/>
      <c r="AR128" s="5"/>
    </row>
    <row r="129" spans="1:44" s="6" customFormat="1" x14ac:dyDescent="0.2">
      <c r="A129" s="5"/>
      <c r="B129" s="20" t="s">
        <v>44</v>
      </c>
      <c r="C129" s="5"/>
      <c r="D129" s="78"/>
      <c r="E129" s="87">
        <v>0</v>
      </c>
      <c r="G129" s="83"/>
      <c r="H129" s="33">
        <v>34258</v>
      </c>
      <c r="J129" s="83"/>
      <c r="K129" s="33">
        <v>15279</v>
      </c>
      <c r="M129" s="83"/>
      <c r="N129" s="33">
        <v>-59</v>
      </c>
      <c r="P129" s="102"/>
      <c r="Q129" s="33">
        <f>SUM(E129:P129)</f>
        <v>49478</v>
      </c>
      <c r="U129" s="5"/>
      <c r="X129" s="5"/>
      <c r="AA129" s="5"/>
      <c r="AD129" s="5"/>
      <c r="AG129" s="5"/>
      <c r="AK129" s="5"/>
      <c r="AN129" s="5"/>
      <c r="AQ129" s="5"/>
      <c r="AR129" s="5"/>
    </row>
    <row r="130" spans="1:44" s="6" customFormat="1" x14ac:dyDescent="0.2">
      <c r="A130" s="5"/>
      <c r="B130" s="20" t="s">
        <v>45</v>
      </c>
      <c r="C130" s="5"/>
      <c r="D130" s="83"/>
      <c r="E130" s="85">
        <v>0</v>
      </c>
      <c r="G130" s="83"/>
      <c r="H130" s="33">
        <v>10</v>
      </c>
      <c r="J130" s="83"/>
      <c r="K130" s="33">
        <v>0</v>
      </c>
      <c r="M130" s="83"/>
      <c r="N130" s="33">
        <v>50</v>
      </c>
      <c r="P130" s="102"/>
      <c r="Q130" s="33">
        <f>SUM(E130:P130)</f>
        <v>60</v>
      </c>
      <c r="U130" s="5"/>
      <c r="X130" s="5"/>
      <c r="AA130" s="5"/>
      <c r="AD130" s="5"/>
      <c r="AG130" s="5"/>
      <c r="AK130" s="5"/>
      <c r="AN130" s="5"/>
      <c r="AQ130" s="5"/>
      <c r="AR130" s="5"/>
    </row>
    <row r="131" spans="1:44" s="6" customFormat="1" x14ac:dyDescent="0.2">
      <c r="A131" s="5"/>
      <c r="B131" s="20" t="s">
        <v>46</v>
      </c>
      <c r="C131" s="5"/>
      <c r="D131" s="83"/>
      <c r="E131" s="88">
        <v>-12</v>
      </c>
      <c r="G131" s="83"/>
      <c r="H131" s="33">
        <v>0</v>
      </c>
      <c r="J131" s="83"/>
      <c r="K131" s="33">
        <v>0</v>
      </c>
      <c r="M131" s="83"/>
      <c r="N131" s="33">
        <v>0</v>
      </c>
      <c r="P131" s="102"/>
      <c r="Q131" s="33">
        <f>SUM(E131:P131)</f>
        <v>-12</v>
      </c>
      <c r="U131" s="5"/>
      <c r="X131" s="5"/>
      <c r="AA131" s="5"/>
      <c r="AD131" s="5"/>
      <c r="AG131" s="5"/>
      <c r="AK131" s="5"/>
      <c r="AN131" s="5"/>
      <c r="AQ131" s="5"/>
      <c r="AR131" s="5"/>
    </row>
    <row r="132" spans="1:44" s="6" customFormat="1" x14ac:dyDescent="0.2">
      <c r="A132" s="5"/>
      <c r="B132" s="21" t="s">
        <v>47</v>
      </c>
      <c r="C132" s="5"/>
      <c r="D132" s="83"/>
      <c r="E132" s="88">
        <v>0</v>
      </c>
      <c r="G132" s="83"/>
      <c r="H132" s="33">
        <v>0</v>
      </c>
      <c r="J132" s="83"/>
      <c r="K132" s="33">
        <v>0</v>
      </c>
      <c r="M132" s="83"/>
      <c r="N132" s="33">
        <v>0</v>
      </c>
      <c r="P132" s="102"/>
      <c r="Q132" s="33">
        <v>0</v>
      </c>
      <c r="U132" s="5"/>
      <c r="X132" s="5"/>
      <c r="AA132" s="5"/>
      <c r="AD132" s="5"/>
      <c r="AG132" s="5"/>
      <c r="AK132" s="5"/>
      <c r="AN132" s="5"/>
      <c r="AQ132" s="5"/>
      <c r="AR132" s="5"/>
    </row>
    <row r="133" spans="1:44" s="6" customFormat="1" x14ac:dyDescent="0.2">
      <c r="A133" s="5"/>
      <c r="B133" s="20" t="s">
        <v>48</v>
      </c>
      <c r="C133" s="5"/>
      <c r="D133" s="81"/>
      <c r="E133" s="82">
        <v>-12</v>
      </c>
      <c r="G133" s="96"/>
      <c r="H133" s="35">
        <v>34268</v>
      </c>
      <c r="J133" s="96"/>
      <c r="K133" s="35">
        <v>14279</v>
      </c>
      <c r="M133" s="101"/>
      <c r="N133" s="35">
        <v>-9</v>
      </c>
      <c r="P133" s="103"/>
      <c r="Q133" s="35">
        <f>SUM(Q127:Q132)</f>
        <v>48526</v>
      </c>
      <c r="U133" s="5"/>
      <c r="X133" s="5"/>
      <c r="AA133" s="5"/>
      <c r="AD133" s="5"/>
      <c r="AG133" s="5"/>
      <c r="AK133" s="5"/>
      <c r="AN133" s="5"/>
      <c r="AQ133" s="5"/>
      <c r="AR133" s="5"/>
    </row>
    <row r="134" spans="1:44" s="6" customFormat="1" x14ac:dyDescent="0.2">
      <c r="A134" s="5"/>
      <c r="B134" s="20"/>
      <c r="C134" s="5"/>
      <c r="D134" s="83"/>
      <c r="E134" s="88"/>
      <c r="G134" s="83"/>
      <c r="H134" s="33"/>
      <c r="J134" s="83"/>
      <c r="K134" s="33"/>
      <c r="M134" s="78"/>
      <c r="N134" s="29"/>
      <c r="P134" s="102"/>
      <c r="Q134" s="33"/>
      <c r="U134" s="5"/>
      <c r="X134" s="5"/>
      <c r="AA134" s="5"/>
      <c r="AD134" s="5"/>
      <c r="AG134" s="5"/>
      <c r="AK134" s="5"/>
      <c r="AN134" s="5"/>
      <c r="AQ134" s="5"/>
      <c r="AR134" s="5"/>
    </row>
    <row r="135" spans="1:44" x14ac:dyDescent="0.2">
      <c r="B135" s="20" t="s">
        <v>49</v>
      </c>
      <c r="D135" s="89"/>
      <c r="E135" s="85">
        <v>-4234</v>
      </c>
      <c r="G135" s="89"/>
      <c r="H135" s="33">
        <v>28904</v>
      </c>
      <c r="J135" s="98"/>
      <c r="K135" s="33">
        <v>7738</v>
      </c>
      <c r="M135" s="89"/>
      <c r="N135" s="33">
        <v>-23801</v>
      </c>
      <c r="P135" s="89"/>
      <c r="Q135" s="33">
        <f>SUM(E135:P135)</f>
        <v>8607</v>
      </c>
    </row>
    <row r="136" spans="1:44" x14ac:dyDescent="0.2">
      <c r="B136" s="20" t="s">
        <v>50</v>
      </c>
      <c r="D136" s="83"/>
      <c r="E136" s="90">
        <v>23214</v>
      </c>
      <c r="G136" s="83"/>
      <c r="H136" s="33">
        <v>18980</v>
      </c>
      <c r="J136" s="99"/>
      <c r="K136" s="33">
        <v>47884</v>
      </c>
      <c r="M136" s="83"/>
      <c r="N136" s="33">
        <v>55622</v>
      </c>
      <c r="P136" s="102"/>
      <c r="Q136" s="33">
        <v>23214</v>
      </c>
    </row>
    <row r="137" spans="1:44" ht="13.5" thickBot="1" x14ac:dyDescent="0.25">
      <c r="B137" s="20" t="s">
        <v>51</v>
      </c>
      <c r="D137" s="91"/>
      <c r="E137" s="92">
        <v>18980</v>
      </c>
      <c r="G137" s="91"/>
      <c r="H137" s="66">
        <v>47884</v>
      </c>
      <c r="J137" s="100"/>
      <c r="K137" s="66">
        <v>55622</v>
      </c>
      <c r="M137" s="91"/>
      <c r="N137" s="66">
        <v>31821</v>
      </c>
      <c r="P137" s="89"/>
      <c r="Q137" s="66">
        <v>31821</v>
      </c>
    </row>
    <row r="138" spans="1:44" ht="14.25" thickTop="1" thickBot="1" x14ac:dyDescent="0.25">
      <c r="D138" s="47"/>
      <c r="E138" s="75"/>
      <c r="G138" s="47"/>
      <c r="H138" s="97"/>
      <c r="J138" s="47"/>
      <c r="K138" s="75"/>
      <c r="M138" s="47"/>
      <c r="N138" s="75"/>
      <c r="P138" s="47"/>
      <c r="Q138" s="75"/>
    </row>
  </sheetData>
  <mergeCells count="14">
    <mergeCell ref="D66:E66"/>
    <mergeCell ref="G66:H66"/>
    <mergeCell ref="J66:K66"/>
    <mergeCell ref="M66:N66"/>
    <mergeCell ref="D115:E115"/>
    <mergeCell ref="G115:H115"/>
    <mergeCell ref="J115:K115"/>
    <mergeCell ref="M115:N115"/>
    <mergeCell ref="P115:Q115"/>
    <mergeCell ref="D116:E116"/>
    <mergeCell ref="G116:H116"/>
    <mergeCell ref="J116:K116"/>
    <mergeCell ref="M116:N116"/>
    <mergeCell ref="P116:Q116"/>
  </mergeCells>
  <pageMargins left="0.7" right="0.7" top="0.75" bottom="0.75" header="0.3" footer="0.3"/>
  <pageSetup scale="27" orientation="landscape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Bonetta</dc:creator>
  <cp:lastModifiedBy>Peter Bonetta</cp:lastModifiedBy>
  <dcterms:created xsi:type="dcterms:W3CDTF">2010-07-23T19:13:43Z</dcterms:created>
  <dcterms:modified xsi:type="dcterms:W3CDTF">2016-04-21T18:52:51Z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1582231625</vt:i4>
  </property>
  <property fmtid="{D5CDD505-2E9C-101B-9397-08002B2CF9AE}" pid="3" name="_NewReviewCycle">
    <vt:lpwstr/>
  </property>
  <property fmtid="{D5CDD505-2E9C-101B-9397-08002B2CF9AE}" pid="4" name="_EmailSubject">
    <vt:lpwstr>3 Excel spreadsheets for posting</vt:lpwstr>
  </property>
  <property fmtid="{D5CDD505-2E9C-101B-9397-08002B2CF9AE}" pid="5" name="_AuthorEmail">
    <vt:lpwstr>orson.kellogg@calix.com</vt:lpwstr>
  </property>
  <property fmtid="{D5CDD505-2E9C-101B-9397-08002B2CF9AE}" pid="6" name="_AuthorEmailDisplayName">
    <vt:lpwstr>Orson Kellogg</vt:lpwstr>
  </property>
  <property fmtid="{D5CDD505-2E9C-101B-9397-08002B2CF9AE}" pid="7" name="_ReviewingToolsShownOnce">
    <vt:lpwstr/>
  </property>
</Properties>
</file>