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compliance\SEC Reporting\Fiscal 2020\20Q4\20Q4 Earnings Release\"/>
    </mc:Choice>
  </mc:AlternateContent>
  <xr:revisionPtr revIDLastSave="0" documentId="13_ncr:1_{04A5EA25-BA5C-4041-9AC1-D555F7AAE84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20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'2020 Historical FS'!$A$1:$Q$54,'2020 Historical FS'!$A$57:$N$101,'2020 Historical FS'!$A$103:$Q$146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3" i="1" l="1"/>
  <c r="Q133" i="1" s="1"/>
  <c r="N132" i="1"/>
  <c r="Q132" i="1" s="1"/>
  <c r="N126" i="1"/>
  <c r="N122" i="1"/>
  <c r="Q122" i="1" s="1"/>
  <c r="N45" i="1"/>
  <c r="Q45" i="1" s="1"/>
  <c r="N40" i="1"/>
  <c r="Q40" i="1" s="1"/>
  <c r="Q141" i="1"/>
  <c r="Q138" i="1"/>
  <c r="Q137" i="1"/>
  <c r="Q136" i="1"/>
  <c r="Q135" i="1"/>
  <c r="Q134" i="1"/>
  <c r="Q128" i="1"/>
  <c r="Q127" i="1"/>
  <c r="Q126" i="1"/>
  <c r="Q129" i="1" s="1"/>
  <c r="Q121" i="1"/>
  <c r="Q120" i="1"/>
  <c r="Q119" i="1"/>
  <c r="Q118" i="1"/>
  <c r="Q117" i="1"/>
  <c r="Q116" i="1"/>
  <c r="Q114" i="1"/>
  <c r="Q113" i="1"/>
  <c r="Q112" i="1"/>
  <c r="Q110" i="1"/>
  <c r="N129" i="1"/>
  <c r="K129" i="1"/>
  <c r="H129" i="1"/>
  <c r="E129" i="1"/>
  <c r="P15" i="1"/>
  <c r="P14" i="1"/>
  <c r="Q48" i="1"/>
  <c r="Q47" i="1"/>
  <c r="Q46" i="1"/>
  <c r="Q44" i="1"/>
  <c r="Q43" i="1"/>
  <c r="Q42" i="1"/>
  <c r="Q41" i="1"/>
  <c r="P34" i="1"/>
  <c r="P31" i="1"/>
  <c r="P30" i="1"/>
  <c r="P25" i="1"/>
  <c r="P24" i="1"/>
  <c r="P23" i="1"/>
  <c r="P22" i="1"/>
  <c r="P10" i="1"/>
  <c r="P9" i="1"/>
  <c r="N139" i="1" l="1"/>
  <c r="M108" i="1"/>
  <c r="N97" i="1"/>
  <c r="N85" i="1"/>
  <c r="N71" i="1"/>
  <c r="N77" i="1" s="1"/>
  <c r="N49" i="1"/>
  <c r="N34" i="1"/>
  <c r="M32" i="1"/>
  <c r="N31" i="1"/>
  <c r="N30" i="1"/>
  <c r="M26" i="1"/>
  <c r="N25" i="1"/>
  <c r="N24" i="1"/>
  <c r="N23" i="1"/>
  <c r="N22" i="1"/>
  <c r="M16" i="1"/>
  <c r="N15" i="1"/>
  <c r="N14" i="1"/>
  <c r="M11" i="1"/>
  <c r="N10" i="1"/>
  <c r="N11" i="1" s="1"/>
  <c r="N9" i="1"/>
  <c r="N6" i="1"/>
  <c r="M61" i="1" s="1"/>
  <c r="N5" i="1"/>
  <c r="K89" i="1"/>
  <c r="K93" i="1"/>
  <c r="K133" i="1"/>
  <c r="K126" i="1"/>
  <c r="K122" i="1"/>
  <c r="K121" i="1"/>
  <c r="K112" i="1"/>
  <c r="N32" i="1" l="1"/>
  <c r="N26" i="1"/>
  <c r="M18" i="1"/>
  <c r="M28" i="1" s="1"/>
  <c r="M36" i="1" s="1"/>
  <c r="N110" i="1" s="1"/>
  <c r="N123" i="1" s="1"/>
  <c r="N143" i="1" s="1"/>
  <c r="N16" i="1"/>
  <c r="N18" i="1" s="1"/>
  <c r="N99" i="1"/>
  <c r="M20" i="1"/>
  <c r="N28" i="1" l="1"/>
  <c r="N36" i="1" s="1"/>
  <c r="N51" i="1" s="1"/>
  <c r="N20" i="1"/>
  <c r="K24" i="1"/>
  <c r="K23" i="1"/>
  <c r="K22" i="1"/>
  <c r="H24" i="1"/>
  <c r="H23" i="1"/>
  <c r="H22" i="1"/>
  <c r="E23" i="1"/>
  <c r="Q23" i="1" l="1"/>
  <c r="K139" i="1" l="1"/>
  <c r="J108" i="1"/>
  <c r="K97" i="1"/>
  <c r="K85" i="1"/>
  <c r="K71" i="1"/>
  <c r="K77" i="1" s="1"/>
  <c r="K49" i="1"/>
  <c r="K34" i="1"/>
  <c r="J32" i="1"/>
  <c r="K31" i="1"/>
  <c r="K30" i="1"/>
  <c r="J26" i="1"/>
  <c r="K25" i="1"/>
  <c r="J16" i="1"/>
  <c r="K15" i="1"/>
  <c r="K14" i="1"/>
  <c r="J11" i="1"/>
  <c r="K10" i="1"/>
  <c r="K9" i="1"/>
  <c r="K6" i="1"/>
  <c r="J61" i="1" s="1"/>
  <c r="K5" i="1"/>
  <c r="J18" i="1" l="1"/>
  <c r="Q24" i="1"/>
  <c r="Q22" i="1"/>
  <c r="K26" i="1"/>
  <c r="K32" i="1"/>
  <c r="K16" i="1"/>
  <c r="K11" i="1"/>
  <c r="K99" i="1"/>
  <c r="J28" i="1"/>
  <c r="J36" i="1" s="1"/>
  <c r="K110" i="1" s="1"/>
  <c r="K123" i="1" s="1"/>
  <c r="K143" i="1" s="1"/>
  <c r="J20" i="1"/>
  <c r="K18" i="1" l="1"/>
  <c r="K28" i="1" s="1"/>
  <c r="K36" i="1" s="1"/>
  <c r="K51" i="1" s="1"/>
  <c r="K20" i="1"/>
  <c r="P108" i="1" l="1"/>
  <c r="Q139" i="1"/>
  <c r="Q34" i="1" l="1"/>
  <c r="Q31" i="1"/>
  <c r="P32" i="1"/>
  <c r="Q25" i="1"/>
  <c r="Q9" i="1"/>
  <c r="H25" i="1"/>
  <c r="H14" i="1"/>
  <c r="H49" i="1"/>
  <c r="E49" i="1"/>
  <c r="G26" i="1"/>
  <c r="D26" i="1"/>
  <c r="E25" i="1"/>
  <c r="Q5" i="1"/>
  <c r="Q10" i="1"/>
  <c r="Q6" i="1"/>
  <c r="H139" i="1"/>
  <c r="G108" i="1"/>
  <c r="H97" i="1"/>
  <c r="H85" i="1"/>
  <c r="H71" i="1"/>
  <c r="H77" i="1" s="1"/>
  <c r="H34" i="1"/>
  <c r="G32" i="1"/>
  <c r="H31" i="1"/>
  <c r="H30" i="1"/>
  <c r="G16" i="1"/>
  <c r="H15" i="1"/>
  <c r="G11" i="1"/>
  <c r="H10" i="1"/>
  <c r="H9" i="1"/>
  <c r="H6" i="1"/>
  <c r="G61" i="1" s="1"/>
  <c r="H5" i="1"/>
  <c r="H11" i="1" l="1"/>
  <c r="Q30" i="1"/>
  <c r="Q32" i="1" s="1"/>
  <c r="Q14" i="1"/>
  <c r="Q49" i="1"/>
  <c r="H16" i="1"/>
  <c r="H18" i="1" s="1"/>
  <c r="P26" i="1"/>
  <c r="P16" i="1"/>
  <c r="Q15" i="1"/>
  <c r="Q11" i="1"/>
  <c r="P11" i="1"/>
  <c r="H99" i="1"/>
  <c r="H26" i="1"/>
  <c r="H32" i="1"/>
  <c r="G18" i="1"/>
  <c r="G20" i="1" s="1"/>
  <c r="Q16" i="1" l="1"/>
  <c r="Q18" i="1" s="1"/>
  <c r="Q20" i="1" s="1"/>
  <c r="P18" i="1"/>
  <c r="P20" i="1" s="1"/>
  <c r="Q26" i="1"/>
  <c r="G28" i="1"/>
  <c r="G36" i="1" s="1"/>
  <c r="H110" i="1" s="1"/>
  <c r="H123" i="1" s="1"/>
  <c r="H143" i="1" s="1"/>
  <c r="H28" i="1"/>
  <c r="H36" i="1" s="1"/>
  <c r="H51" i="1" s="1"/>
  <c r="H20" i="1"/>
  <c r="P28" i="1" l="1"/>
  <c r="P36" i="1" s="1"/>
  <c r="Q28" i="1"/>
  <c r="Q36" i="1" s="1"/>
  <c r="Q51" i="1" s="1"/>
  <c r="E139" i="1"/>
  <c r="E14" i="1" l="1"/>
  <c r="E71" i="1" l="1"/>
  <c r="D108" i="1" l="1"/>
  <c r="E97" i="1"/>
  <c r="E85" i="1"/>
  <c r="E77" i="1"/>
  <c r="E34" i="1"/>
  <c r="D32" i="1"/>
  <c r="E31" i="1"/>
  <c r="E30" i="1"/>
  <c r="E24" i="1"/>
  <c r="E22" i="1"/>
  <c r="D16" i="1"/>
  <c r="E15" i="1"/>
  <c r="D11" i="1"/>
  <c r="E10" i="1"/>
  <c r="E9" i="1"/>
  <c r="E6" i="1"/>
  <c r="D61" i="1" s="1"/>
  <c r="E5" i="1"/>
  <c r="E26" i="1" l="1"/>
  <c r="E99" i="1"/>
  <c r="E32" i="1"/>
  <c r="D18" i="1"/>
  <c r="D28" i="1" s="1"/>
  <c r="D36" i="1" s="1"/>
  <c r="E110" i="1" s="1"/>
  <c r="E11" i="1"/>
  <c r="E16" i="1"/>
  <c r="Q123" i="1" l="1"/>
  <c r="D20" i="1"/>
  <c r="E18" i="1"/>
  <c r="E20" i="1" s="1"/>
  <c r="E123" i="1"/>
  <c r="E143" i="1" s="1"/>
  <c r="Q143" i="1" l="1"/>
  <c r="Q145" i="1" s="1"/>
  <c r="E145" i="1"/>
  <c r="H144" i="1" s="1"/>
  <c r="H145" i="1" s="1"/>
  <c r="K144" i="1" s="1"/>
  <c r="K145" i="1" s="1"/>
  <c r="N144" i="1" s="1"/>
  <c r="N145" i="1" s="1"/>
  <c r="E28" i="1"/>
  <c r="E36" i="1" s="1"/>
  <c r="E51" i="1" s="1"/>
</calcChain>
</file>

<file path=xl/sharedStrings.xml><?xml version="1.0" encoding="utf-8"?>
<sst xmlns="http://schemas.openxmlformats.org/spreadsheetml/2006/main" count="132" uniqueCount="109">
  <si>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</si>
  <si>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</si>
  <si>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</si>
  <si>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</si>
  <si>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</si>
  <si>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</si>
  <si>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</si>
  <si>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</si>
  <si>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</si>
  <si>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</si>
  <si>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</si>
  <si>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</si>
  <si>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</si>
  <si>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</si>
  <si>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</si>
  <si>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</si>
  <si>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</si>
  <si>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</si>
  <si>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</si>
  <si>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</si>
  <si>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</si>
  <si>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</si>
  <si>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</si>
  <si>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</si>
  <si>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</si>
  <si>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</si>
  <si>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</si>
  <si>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</si>
  <si>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</si>
  <si>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</si>
  <si>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</si>
  <si>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</si>
  <si>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</si>
  <si>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</si>
  <si>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</si>
  <si>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</si>
  <si>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</si>
  <si>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</si>
  <si>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</si>
  <si>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</si>
  <si>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</si>
  <si>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</si>
  <si>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</si>
  <si>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</si>
  <si>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</si>
  <si>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</si>
  <si>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</si>
  <si>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</si>
  <si>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</si>
  <si>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</si>
  <si>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</si>
  <si>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</si>
  <si>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</si>
  <si>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</si>
  <si>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</si>
  <si>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</si>
  <si>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</si>
  <si>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</si>
  <si>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</si>
  <si>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Purchases of property and equipment</t>
  </si>
  <si>
    <t>Financing activities</t>
  </si>
  <si>
    <t>Proceeds from exercise of stock options</t>
  </si>
  <si>
    <t>Proceeds from line of credit</t>
  </si>
  <si>
    <t>Repayment of line of credit</t>
  </si>
  <si>
    <t>(5) General and administrative (stock-based compensation)</t>
  </si>
  <si>
    <t>Systems</t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</si>
  <si>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</si>
  <si>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</si>
  <si>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Restricted cash</t>
  </si>
  <si>
    <t>Cash, cash equivalents and restricted cash at beginning of period</t>
  </si>
  <si>
    <t>(6) U.S. tariff and tariff-related costs</t>
  </si>
  <si>
    <t>Interest expense, net</t>
  </si>
  <si>
    <t>Right-of-use operating leases</t>
  </si>
  <si>
    <t>Operating leases</t>
  </si>
  <si>
    <t>Payments related to financing arrangements</t>
  </si>
  <si>
    <t>(7) Intangible asset amortization</t>
  </si>
  <si>
    <t>GAAP and Non-GAAP Statements of Operations 2020</t>
  </si>
  <si>
    <t>Condensed Consolidated Balance Sheets 2020</t>
  </si>
  <si>
    <t>Condensed Consolidated Statements of Cash Flows 2020</t>
  </si>
  <si>
    <t>Payments to originate the line of credit</t>
  </si>
  <si>
    <t>Net cash provided by financing activities</t>
  </si>
  <si>
    <t>Accumulated other comprehensive loss</t>
  </si>
  <si>
    <t>Net cash provided by operating activities</t>
  </si>
  <si>
    <t>(9) Restructuring charges</t>
  </si>
  <si>
    <r>
      <t xml:space="preserve">Restructuring charges </t>
    </r>
    <r>
      <rPr>
        <vertAlign val="superscript"/>
        <sz val="10"/>
        <rFont val="Calibri"/>
        <family val="2"/>
      </rPr>
      <t>(9)</t>
    </r>
  </si>
  <si>
    <r>
      <t xml:space="preserve">Systems </t>
    </r>
    <r>
      <rPr>
        <vertAlign val="superscript"/>
        <sz val="10"/>
        <rFont val="Calibri"/>
        <family val="2"/>
      </rPr>
      <t>(1) (6) (7) (8)</t>
    </r>
  </si>
  <si>
    <t>(8) Component inventory accrual</t>
  </si>
  <si>
    <t>Asset retirements and write-downs</t>
  </si>
  <si>
    <t>Proceeds from employee stock purchase plans</t>
  </si>
  <si>
    <t>Net increase (decrease) in cash, cash equivalents and restricted cash</t>
  </si>
  <si>
    <t>Income (loss) from operations</t>
  </si>
  <si>
    <t>Other income (expense), net</t>
  </si>
  <si>
    <t>Total interest expense and other income (expense), net</t>
  </si>
  <si>
    <t>Net income (loss)</t>
  </si>
  <si>
    <t>(3) Sales and marketing (stock-based compensation)</t>
  </si>
  <si>
    <t>(4) Research and development (stock-based compensation)</t>
  </si>
  <si>
    <r>
      <t xml:space="preserve">Sales and marketing </t>
    </r>
    <r>
      <rPr>
        <vertAlign val="superscript"/>
        <sz val="10"/>
        <rFont val="Calibri"/>
        <family val="2"/>
      </rPr>
      <t>(3)</t>
    </r>
  </si>
  <si>
    <r>
      <t xml:space="preserve">Research and development </t>
    </r>
    <r>
      <rPr>
        <vertAlign val="superscript"/>
        <sz val="10"/>
        <rFont val="Calibri"/>
        <family val="2"/>
      </rPr>
      <t>(4)</t>
    </r>
  </si>
  <si>
    <t>Marketable securities</t>
  </si>
  <si>
    <t>Investing activities:</t>
  </si>
  <si>
    <t>Adjustments to reconcile net income (loss) to net cash provided by operating activities:</t>
  </si>
  <si>
    <t>Net cash used in investing activities</t>
  </si>
  <si>
    <t>Purchases of marketable securities</t>
  </si>
  <si>
    <t>Proceeds from the sale of common stock in connection with public offering, net of expense</t>
  </si>
  <si>
    <t>GAAP net income (loss)</t>
  </si>
  <si>
    <t>Effect of exchange rate changes on cash and cash equivalents</t>
  </si>
  <si>
    <t>Cash and cash equivalents at end of period</t>
  </si>
  <si>
    <t>Maturities of marketable securities</t>
  </si>
  <si>
    <t>Year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</si>
</sst>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2"/>
    <xf numFmtId="0" fontId="5" fillId="0" borderId="0" xfId="1" applyFont="1" applyFill="1"/>
    <xf numFmtId="0" fontId="4" fillId="0" borderId="0" xfId="2" applyFill="1"/>
    <xf numFmtId="0" fontId="6" fillId="0" borderId="0" xfId="1" applyFont="1" applyFill="1"/>
    <xf numFmtId="0" fontId="8" fillId="0" borderId="0" xfId="1" quotePrefix="1" applyFon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16" fontId="9" fillId="0" borderId="4" xfId="1" applyNumberFormat="1" applyFont="1" applyFill="1" applyBorder="1" applyAlignment="1">
      <alignment horizontal="center"/>
    </xf>
    <xf numFmtId="16" fontId="9" fillId="0" borderId="5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0" fontId="5" fillId="0" borderId="4" xfId="1" applyFont="1" applyFill="1" applyBorder="1"/>
    <xf numFmtId="0" fontId="5" fillId="0" borderId="5" xfId="1" applyFont="1" applyFill="1" applyBorder="1"/>
    <xf numFmtId="0" fontId="3" fillId="0" borderId="0" xfId="1" applyFont="1" applyFill="1" applyBorder="1"/>
    <xf numFmtId="164" fontId="3" fillId="0" borderId="4" xfId="3" applyNumberFormat="1" applyFont="1" applyFill="1" applyBorder="1"/>
    <xf numFmtId="164" fontId="3" fillId="0" borderId="5" xfId="3" applyNumberFormat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5" fillId="0" borderId="8" xfId="4" applyNumberFormat="1" applyFont="1" applyFill="1" applyBorder="1"/>
    <xf numFmtId="165" fontId="5" fillId="0" borderId="9" xfId="4" applyNumberFormat="1" applyFont="1" applyFill="1" applyBorder="1"/>
    <xf numFmtId="0" fontId="9" fillId="0" borderId="4" xfId="1" applyFont="1" applyFill="1" applyBorder="1"/>
    <xf numFmtId="166" fontId="5" fillId="0" borderId="4" xfId="5" applyNumberFormat="1" applyFont="1" applyFill="1" applyBorder="1"/>
    <xf numFmtId="166" fontId="5" fillId="0" borderId="5" xfId="5" applyNumberFormat="1" applyFont="1" applyFill="1" applyBorder="1"/>
    <xf numFmtId="165" fontId="5" fillId="0" borderId="5" xfId="1" applyNumberFormat="1" applyFont="1" applyFill="1" applyBorder="1"/>
    <xf numFmtId="165" fontId="5" fillId="0" borderId="9" xfId="1" applyNumberFormat="1" applyFont="1" applyFill="1" applyBorder="1"/>
    <xf numFmtId="165" fontId="5" fillId="0" borderId="6" xfId="4" applyNumberFormat="1" applyFont="1" applyFill="1" applyBorder="1"/>
    <xf numFmtId="165" fontId="5" fillId="0" borderId="7" xfId="4" applyNumberFormat="1" applyFont="1" applyFill="1" applyBorder="1"/>
    <xf numFmtId="164" fontId="5" fillId="0" borderId="10" xfId="3" applyNumberFormat="1" applyFont="1" applyFill="1" applyBorder="1"/>
    <xf numFmtId="164" fontId="5" fillId="0" borderId="11" xfId="3" applyNumberFormat="1" applyFont="1" applyFill="1" applyBorder="1"/>
    <xf numFmtId="0" fontId="11" fillId="0" borderId="0" xfId="1" applyFont="1" applyFill="1" applyBorder="1"/>
    <xf numFmtId="165" fontId="3" fillId="0" borderId="4" xfId="4" applyNumberFormat="1" applyFont="1" applyFill="1" applyBorder="1"/>
    <xf numFmtId="165" fontId="3" fillId="0" borderId="5" xfId="4" applyNumberFormat="1" applyFont="1" applyFill="1" applyBorder="1"/>
    <xf numFmtId="164" fontId="3" fillId="0" borderId="9" xfId="3" applyNumberFormat="1" applyFont="1" applyFill="1" applyBorder="1"/>
    <xf numFmtId="165" fontId="5" fillId="0" borderId="12" xfId="4" applyNumberFormat="1" applyFont="1" applyFill="1" applyBorder="1"/>
    <xf numFmtId="164" fontId="5" fillId="0" borderId="13" xfId="3" applyNumberFormat="1" applyFont="1" applyFill="1" applyBorder="1"/>
    <xf numFmtId="0" fontId="5" fillId="0" borderId="0" xfId="1" applyFont="1" applyFill="1" applyBorder="1"/>
    <xf numFmtId="43" fontId="5" fillId="0" borderId="0" xfId="6" applyFont="1" applyFill="1" applyBorder="1"/>
    <xf numFmtId="0" fontId="12" fillId="0" borderId="0" xfId="1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6" fillId="0" borderId="0" xfId="1" applyFont="1" applyFill="1" applyAlignment="1">
      <alignment horizontal="left" vertical="top"/>
    </xf>
    <xf numFmtId="0" fontId="12" fillId="0" borderId="0" xfId="1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0" fontId="4" fillId="0" borderId="0" xfId="2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left" indent="1"/>
    </xf>
    <xf numFmtId="43" fontId="3" fillId="0" borderId="4" xfId="3" applyNumberFormat="1" applyFont="1" applyFill="1" applyBorder="1" applyAlignment="1"/>
    <xf numFmtId="164" fontId="5" fillId="0" borderId="5" xfId="3" applyNumberFormat="1" applyFont="1" applyFill="1" applyBorder="1"/>
    <xf numFmtId="165" fontId="5" fillId="0" borderId="5" xfId="6" applyNumberFormat="1" applyFont="1" applyFill="1" applyBorder="1"/>
    <xf numFmtId="0" fontId="13" fillId="0" borderId="0" xfId="2" applyFont="1"/>
    <xf numFmtId="43" fontId="3" fillId="0" borderId="4" xfId="4" applyNumberFormat="1" applyFont="1" applyFill="1" applyBorder="1" applyAlignment="1"/>
    <xf numFmtId="164" fontId="3" fillId="0" borderId="14" xfId="3" applyNumberFormat="1" applyFont="1" applyFill="1" applyBorder="1" applyAlignment="1"/>
    <xf numFmtId="43" fontId="3" fillId="0" borderId="4" xfId="1" applyNumberFormat="1" applyFont="1" applyFill="1" applyBorder="1" applyAlignment="1">
      <alignment vertical="center"/>
    </xf>
    <xf numFmtId="165" fontId="3" fillId="0" borderId="5" xfId="4" applyNumberFormat="1" applyFont="1" applyFill="1" applyBorder="1" applyAlignment="1"/>
    <xf numFmtId="43" fontId="3" fillId="0" borderId="4" xfId="1" applyNumberFormat="1" applyFont="1" applyFill="1" applyBorder="1"/>
    <xf numFmtId="43" fontId="3" fillId="0" borderId="4" xfId="1" applyNumberFormat="1" applyFont="1" applyFill="1" applyBorder="1" applyAlignment="1"/>
    <xf numFmtId="165" fontId="3" fillId="0" borderId="15" xfId="4" applyNumberFormat="1" applyFont="1" applyFill="1" applyBorder="1" applyAlignment="1"/>
    <xf numFmtId="0" fontId="5" fillId="0" borderId="7" xfId="1" applyFont="1" applyFill="1" applyBorder="1"/>
    <xf numFmtId="0" fontId="5" fillId="0" borderId="12" xfId="1" applyFont="1" applyFill="1" applyBorder="1"/>
    <xf numFmtId="0" fontId="5" fillId="0" borderId="13" xfId="1" applyFont="1" applyFill="1" applyBorder="1"/>
    <xf numFmtId="43" fontId="5" fillId="0" borderId="0" xfId="6" applyFont="1" applyFill="1"/>
    <xf numFmtId="42" fontId="5" fillId="0" borderId="5" xfId="1" applyNumberFormat="1" applyFont="1" applyFill="1" applyBorder="1"/>
    <xf numFmtId="0" fontId="3" fillId="0" borderId="0" xfId="1" applyFont="1" applyFill="1" applyAlignment="1">
      <alignment wrapText="1"/>
    </xf>
    <xf numFmtId="41" fontId="5" fillId="0" borderId="5" xfId="1" applyNumberFormat="1" applyFont="1" applyFill="1" applyBorder="1"/>
    <xf numFmtId="0" fontId="3" fillId="0" borderId="0" xfId="1" applyFont="1" applyFill="1" applyAlignment="1">
      <alignment horizontal="left" indent="2"/>
    </xf>
    <xf numFmtId="43" fontId="3" fillId="0" borderId="4" xfId="7" applyNumberFormat="1" applyFont="1" applyFill="1" applyBorder="1" applyAlignment="1"/>
    <xf numFmtId="165" fontId="3" fillId="0" borderId="9" xfId="6" applyNumberFormat="1" applyFont="1" applyFill="1" applyBorder="1" applyAlignment="1"/>
    <xf numFmtId="43" fontId="3" fillId="0" borderId="4" xfId="7" applyNumberFormat="1" applyFont="1" applyFill="1" applyBorder="1" applyAlignment="1" applyProtection="1"/>
    <xf numFmtId="43" fontId="3" fillId="0" borderId="5" xfId="7" applyNumberFormat="1" applyFont="1" applyFill="1" applyBorder="1" applyAlignment="1" applyProtection="1"/>
    <xf numFmtId="167" fontId="3" fillId="0" borderId="4" xfId="7" applyNumberFormat="1" applyFont="1" applyFill="1" applyBorder="1" applyAlignment="1" applyProtection="1"/>
    <xf numFmtId="165" fontId="3" fillId="0" borderId="5" xfId="7" applyNumberFormat="1" applyFont="1" applyFill="1" applyBorder="1" applyAlignment="1" applyProtection="1"/>
    <xf numFmtId="168" fontId="3" fillId="0" borderId="4" xfId="7" applyNumberFormat="1" applyFont="1" applyFill="1" applyBorder="1" applyAlignment="1"/>
    <xf numFmtId="165" fontId="3" fillId="0" borderId="9" xfId="7" applyNumberFormat="1" applyFont="1" applyFill="1" applyBorder="1" applyAlignment="1"/>
    <xf numFmtId="165" fontId="3" fillId="0" borderId="5" xfId="7" applyNumberFormat="1" applyFont="1" applyFill="1" applyBorder="1" applyAlignment="1"/>
    <xf numFmtId="43" fontId="3" fillId="0" borderId="4" xfId="8" applyNumberFormat="1" applyFont="1" applyFill="1" applyBorder="1" applyAlignment="1"/>
    <xf numFmtId="165" fontId="3" fillId="0" borderId="7" xfId="7" applyNumberFormat="1" applyFont="1" applyFill="1" applyBorder="1" applyAlignment="1"/>
    <xf numFmtId="43" fontId="3" fillId="0" borderId="4" xfId="9" applyNumberFormat="1" applyFont="1" applyFill="1" applyBorder="1" applyAlignment="1"/>
    <xf numFmtId="1" fontId="5" fillId="0" borderId="13" xfId="1" applyNumberFormat="1" applyFont="1" applyFill="1" applyBorder="1"/>
    <xf numFmtId="0" fontId="14" fillId="0" borderId="0" xfId="1" applyFont="1" applyFill="1"/>
    <xf numFmtId="165" fontId="3" fillId="0" borderId="0" xfId="7" applyNumberFormat="1" applyFont="1" applyFill="1" applyBorder="1" applyAlignment="1"/>
    <xf numFmtId="14" fontId="9" fillId="0" borderId="0" xfId="1" applyNumberFormat="1" applyFont="1" applyFill="1" applyBorder="1" applyAlignment="1"/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6" fontId="9" fillId="0" borderId="4" xfId="1" applyNumberFormat="1" applyFont="1" applyBorder="1" applyAlignment="1">
      <alignment horizontal="center"/>
    </xf>
    <xf numFmtId="16" fontId="9" fillId="0" borderId="5" xfId="1" applyNumberFormat="1" applyFont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42" fontId="13" fillId="0" borderId="0" xfId="2" applyNumberFormat="1" applyFont="1"/>
    <xf numFmtId="14" fontId="7" fillId="0" borderId="1" xfId="1" quotePrefix="1" applyNumberFormat="1" applyFont="1" applyFill="1" applyBorder="1" applyAlignment="1">
      <alignment horizontal="center"/>
    </xf>
    <xf numFmtId="16" fontId="9" fillId="0" borderId="16" xfId="1" applyNumberFormat="1" applyFont="1" applyFill="1" applyBorder="1" applyAlignment="1">
      <alignment horizontal="center"/>
    </xf>
    <xf numFmtId="16" fontId="9" fillId="0" borderId="17" xfId="1" applyNumberFormat="1" applyFont="1" applyFill="1" applyBorder="1" applyAlignment="1">
      <alignment horizontal="center"/>
    </xf>
    <xf numFmtId="14" fontId="9" fillId="0" borderId="6" xfId="1" applyNumberFormat="1" applyFont="1" applyFill="1" applyBorder="1" applyAlignment="1">
      <alignment horizontal="center"/>
    </xf>
    <xf numFmtId="14" fontId="9" fillId="0" borderId="7" xfId="1" applyNumberFormat="1" applyFont="1" applyFill="1" applyBorder="1" applyAlignment="1">
      <alignment horizontal="center"/>
    </xf>
    <xf numFmtId="14" fontId="9" fillId="0" borderId="2" xfId="1" applyNumberFormat="1" applyFont="1" applyFill="1" applyBorder="1" applyAlignment="1">
      <alignment horizontal="center"/>
    </xf>
    <xf numFmtId="14" fontId="9" fillId="0" borderId="3" xfId="1" applyNumberFormat="1" applyFont="1" applyFill="1" applyBorder="1" applyAlignment="1">
      <alignment horizontal="center"/>
    </xf>
  </cellXfs>
  <cellStyles count="10">
    <cellStyle name="Comma 2" xfId="6" xr:uid="{00000000-0005-0000-0000-000001000000}"/>
    <cellStyle name="Comma 3" xfId="7" xr:uid="{00000000-0005-0000-0000-000002000000}"/>
    <cellStyle name="Comma 4 2 3 3" xfId="4" xr:uid="{00000000-0005-0000-0000-000003000000}"/>
    <cellStyle name="Currency 2 2 2 2" xfId="8" xr:uid="{00000000-0005-0000-0000-000004000000}"/>
    <cellStyle name="Currency 3" xfId="9" xr:uid="{00000000-0005-0000-0000-000005000000}"/>
    <cellStyle name="Currency 4 3 4" xfId="3" xr:uid="{00000000-0005-0000-0000-000006000000}"/>
    <cellStyle name="Normal" xfId="0" builtinId="0"/>
    <cellStyle name="Normal 2" xfId="2" xr:uid="{00000000-0005-0000-0000-000008000000}"/>
    <cellStyle name="Normal 4 3 2 2" xfId="1" xr:uid="{00000000-0005-0000-0000-000009000000}"/>
    <cellStyle name="Percent 2 2 2 2 3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9"/>
  <sheetViews>
    <sheetView showGridLines="0" tabSelected="1" zoomScale="120" zoomScaleNormal="120" zoomScaleSheetLayoutView="80" workbookViewId="0">
      <pane xSplit="2" ySplit="6" topLeftCell="Q80" activePane="bottomRight" state="frozen"/>
      <selection activeCell="G9" sqref="G9"/>
      <selection pane="topRight" activeCell="G9" sqref="G9"/>
      <selection pane="bottomLeft" activeCell="G9" sqref="G9"/>
      <selection pane="bottomRight" activeCell="AF80" sqref="AF80"/>
    </sheetView>
  </sheetViews>
  <sheetFormatPr defaultColWidth="9.140625" defaultRowHeight="15" x14ac:dyDescent="0.25"/>
  <cols>
    <col min="1" max="1" width="2.5703125" style="83" customWidth="1"/>
    <col min="2" max="2" width="70" style="83" customWidth="1"/>
    <col min="3" max="3" width="2" style="3" customWidth="1"/>
    <col min="4" max="4" width="11.5703125" style="6" customWidth="1"/>
    <col min="5" max="5" width="11.5703125" style="5" customWidth="1"/>
    <col min="6" max="6" width="2" style="6" customWidth="1"/>
    <col min="7" max="7" width="11.5703125" style="6" customWidth="1"/>
    <col min="8" max="8" width="11.5703125" style="5" customWidth="1"/>
    <col min="9" max="9" width="2" style="6" customWidth="1"/>
    <col min="10" max="10" width="11.5703125" style="6" customWidth="1"/>
    <col min="11" max="11" width="11.5703125" style="5" customWidth="1"/>
    <col min="12" max="12" width="2" style="6" customWidth="1"/>
    <col min="13" max="13" width="11.5703125" style="6" customWidth="1"/>
    <col min="14" max="14" width="11.5703125" style="5" customWidth="1"/>
    <col min="15" max="15" width="2" style="6" customWidth="1"/>
    <col min="16" max="16" width="11.5703125" style="6" customWidth="1"/>
    <col min="17" max="17" width="11.5703125" style="5" customWidth="1"/>
    <col min="18" max="16384" width="9.140625" style="6"/>
  </cols>
  <sheetData>
    <row r="1" spans="1:17" x14ac:dyDescent="0.25">
      <c r="A1" s="1" t="s">
        <v>0</v>
      </c>
      <c r="B1" s="2"/>
      <c r="D1" s="4"/>
      <c r="G1" s="4"/>
      <c r="J1" s="4"/>
      <c r="M1" s="4"/>
      <c r="P1" s="4"/>
    </row>
    <row r="2" spans="1:17" x14ac:dyDescent="0.25">
      <c r="A2" s="1" t="s">
        <v>1</v>
      </c>
      <c r="B2" s="2"/>
      <c r="D2" s="4"/>
      <c r="G2" s="4"/>
      <c r="J2" s="4"/>
      <c r="M2" s="4"/>
      <c r="P2" s="4"/>
    </row>
    <row r="3" spans="1:17" ht="15.75" thickBot="1" x14ac:dyDescent="0.3">
      <c r="A3" s="1" t="s">
        <v>76</v>
      </c>
      <c r="B3" s="2"/>
      <c r="D3" s="95"/>
      <c r="E3" s="95"/>
      <c r="G3" s="95"/>
      <c r="H3" s="95"/>
      <c r="J3" s="95"/>
      <c r="K3" s="95"/>
      <c r="M3" s="95"/>
      <c r="N3" s="95"/>
      <c r="P3" s="95"/>
      <c r="Q3" s="95"/>
    </row>
    <row r="4" spans="1:17" x14ac:dyDescent="0.25">
      <c r="A4" s="7" t="s">
        <v>2</v>
      </c>
      <c r="B4" s="2"/>
      <c r="D4" s="8" t="s">
        <v>3</v>
      </c>
      <c r="E4" s="9" t="s">
        <v>4</v>
      </c>
      <c r="G4" s="8" t="s">
        <v>3</v>
      </c>
      <c r="H4" s="9" t="s">
        <v>4</v>
      </c>
      <c r="J4" s="8" t="s">
        <v>3</v>
      </c>
      <c r="K4" s="9" t="s">
        <v>4</v>
      </c>
      <c r="M4" s="8" t="s">
        <v>3</v>
      </c>
      <c r="N4" s="9" t="s">
        <v>4</v>
      </c>
      <c r="P4" s="8" t="s">
        <v>3</v>
      </c>
      <c r="Q4" s="9" t="s">
        <v>4</v>
      </c>
    </row>
    <row r="5" spans="1:17" x14ac:dyDescent="0.25">
      <c r="A5" s="2"/>
      <c r="B5" s="2"/>
      <c r="D5" s="10" t="s">
        <v>5</v>
      </c>
      <c r="E5" s="11" t="str">
        <f>D5</f>
        <v>Qtr Ending</v>
      </c>
      <c r="G5" s="10" t="s">
        <v>5</v>
      </c>
      <c r="H5" s="11" t="str">
        <f>G5</f>
        <v>Qtr Ending</v>
      </c>
      <c r="J5" s="10" t="s">
        <v>5</v>
      </c>
      <c r="K5" s="11" t="str">
        <f>J5</f>
        <v>Qtr Ending</v>
      </c>
      <c r="M5" s="10" t="s">
        <v>5</v>
      </c>
      <c r="N5" s="11" t="str">
        <f>M5</f>
        <v>Qtr Ending</v>
      </c>
      <c r="P5" s="88" t="s">
        <v>108</v>
      </c>
      <c r="Q5" s="89" t="str">
        <f>P5</f>
        <v>Year Ending</v>
      </c>
    </row>
    <row r="6" spans="1:17" x14ac:dyDescent="0.25">
      <c r="A6" s="2"/>
      <c r="B6" s="2"/>
      <c r="D6" s="12">
        <v>43918</v>
      </c>
      <c r="E6" s="13">
        <f>D6</f>
        <v>43918</v>
      </c>
      <c r="G6" s="86">
        <v>44009</v>
      </c>
      <c r="H6" s="87">
        <f>G6</f>
        <v>44009</v>
      </c>
      <c r="J6" s="90">
        <v>44100</v>
      </c>
      <c r="K6" s="91">
        <f>J6</f>
        <v>44100</v>
      </c>
      <c r="M6" s="92">
        <v>44196</v>
      </c>
      <c r="N6" s="93">
        <f>M6</f>
        <v>44196</v>
      </c>
      <c r="P6" s="86">
        <v>44196</v>
      </c>
      <c r="Q6" s="87">
        <f>P6</f>
        <v>44196</v>
      </c>
    </row>
    <row r="7" spans="1:17" x14ac:dyDescent="0.25">
      <c r="A7" s="2"/>
      <c r="B7" s="2"/>
      <c r="D7" s="14"/>
      <c r="E7" s="15"/>
      <c r="G7" s="14"/>
      <c r="H7" s="15"/>
      <c r="J7" s="14"/>
      <c r="K7" s="15"/>
      <c r="M7" s="14"/>
      <c r="N7" s="15"/>
      <c r="P7" s="14"/>
      <c r="Q7" s="15"/>
    </row>
    <row r="8" spans="1:17" x14ac:dyDescent="0.25">
      <c r="A8" s="16" t="s">
        <v>6</v>
      </c>
      <c r="B8" s="2"/>
      <c r="D8" s="14"/>
      <c r="E8" s="15"/>
      <c r="G8" s="14"/>
      <c r="H8" s="15"/>
      <c r="J8" s="14"/>
      <c r="K8" s="15"/>
      <c r="M8" s="14"/>
      <c r="N8" s="15"/>
      <c r="P8" s="14"/>
      <c r="Q8" s="15"/>
    </row>
    <row r="9" spans="1:17" x14ac:dyDescent="0.25">
      <c r="A9" s="2"/>
      <c r="B9" s="2" t="s">
        <v>65</v>
      </c>
      <c r="D9" s="17">
        <v>94509</v>
      </c>
      <c r="E9" s="18">
        <f>D9</f>
        <v>94509</v>
      </c>
      <c r="G9" s="17">
        <v>110841</v>
      </c>
      <c r="H9" s="18">
        <f>G9</f>
        <v>110841</v>
      </c>
      <c r="J9" s="17">
        <v>142294</v>
      </c>
      <c r="K9" s="18">
        <f>J9</f>
        <v>142294</v>
      </c>
      <c r="M9" s="17">
        <v>160908</v>
      </c>
      <c r="N9" s="18">
        <f>M9</f>
        <v>160908</v>
      </c>
      <c r="P9" s="17">
        <f>D9+G9+J9+M9</f>
        <v>508552</v>
      </c>
      <c r="Q9" s="18">
        <f>P9</f>
        <v>508552</v>
      </c>
    </row>
    <row r="10" spans="1:17" x14ac:dyDescent="0.25">
      <c r="A10" s="2"/>
      <c r="B10" s="2" t="s">
        <v>7</v>
      </c>
      <c r="D10" s="19">
        <v>7173</v>
      </c>
      <c r="E10" s="20">
        <f>D10</f>
        <v>7173</v>
      </c>
      <c r="G10" s="19">
        <v>8182</v>
      </c>
      <c r="H10" s="20">
        <f>G10</f>
        <v>8182</v>
      </c>
      <c r="J10" s="19">
        <v>8214</v>
      </c>
      <c r="K10" s="20">
        <f>J10</f>
        <v>8214</v>
      </c>
      <c r="M10" s="19">
        <v>9118</v>
      </c>
      <c r="N10" s="20">
        <f>M10</f>
        <v>9118</v>
      </c>
      <c r="P10" s="19">
        <f>D10+G10+J10+M10</f>
        <v>32687</v>
      </c>
      <c r="Q10" s="20">
        <f>P10</f>
        <v>32687</v>
      </c>
    </row>
    <row r="11" spans="1:17" x14ac:dyDescent="0.25">
      <c r="A11" s="16" t="s">
        <v>8</v>
      </c>
      <c r="B11" s="16"/>
      <c r="D11" s="21">
        <f>SUM(D9:D10)</f>
        <v>101682</v>
      </c>
      <c r="E11" s="22">
        <f>SUM(E9:E10)</f>
        <v>101682</v>
      </c>
      <c r="G11" s="21">
        <f>SUM(G9:G10)</f>
        <v>119023</v>
      </c>
      <c r="H11" s="22">
        <f>SUM(H9:H10)</f>
        <v>119023</v>
      </c>
      <c r="J11" s="21">
        <f>SUM(J9:J10)</f>
        <v>150508</v>
      </c>
      <c r="K11" s="22">
        <f>SUM(K9:K10)</f>
        <v>150508</v>
      </c>
      <c r="M11" s="21">
        <f>SUM(M9:M10)</f>
        <v>170026</v>
      </c>
      <c r="N11" s="22">
        <f>SUM(N9:N10)</f>
        <v>170026</v>
      </c>
      <c r="P11" s="21">
        <f>SUM(P9:P10)</f>
        <v>541239</v>
      </c>
      <c r="Q11" s="22">
        <f>SUM(Q9:Q10)</f>
        <v>541239</v>
      </c>
    </row>
    <row r="12" spans="1:17" x14ac:dyDescent="0.25">
      <c r="A12" s="16"/>
      <c r="B12" s="16"/>
      <c r="D12" s="14"/>
      <c r="E12" s="15"/>
      <c r="G12" s="14"/>
      <c r="H12" s="15"/>
      <c r="J12" s="14"/>
      <c r="K12" s="15"/>
      <c r="M12" s="14"/>
      <c r="N12" s="15"/>
      <c r="P12" s="14"/>
      <c r="Q12" s="15"/>
    </row>
    <row r="13" spans="1:17" x14ac:dyDescent="0.25">
      <c r="A13" s="16" t="s">
        <v>9</v>
      </c>
      <c r="B13" s="16"/>
      <c r="D13" s="14"/>
      <c r="E13" s="15"/>
      <c r="G13" s="14"/>
      <c r="H13" s="15"/>
      <c r="J13" s="14"/>
      <c r="K13" s="15"/>
      <c r="M13" s="14"/>
      <c r="N13" s="15"/>
      <c r="P13" s="14"/>
      <c r="Q13" s="15"/>
    </row>
    <row r="14" spans="1:17" ht="15.75" x14ac:dyDescent="0.25">
      <c r="A14" s="2"/>
      <c r="B14" s="16" t="s">
        <v>85</v>
      </c>
      <c r="D14" s="19">
        <v>50708</v>
      </c>
      <c r="E14" s="20">
        <f>D14-E40-E45-E46</f>
        <v>48984</v>
      </c>
      <c r="G14" s="19">
        <v>56721</v>
      </c>
      <c r="H14" s="20">
        <f>G14-H40-H45-H46-H47</f>
        <v>53421</v>
      </c>
      <c r="J14" s="19">
        <v>68889</v>
      </c>
      <c r="K14" s="20">
        <f>J14-K40-K45-K46-K47</f>
        <v>67451</v>
      </c>
      <c r="M14" s="19">
        <v>75320</v>
      </c>
      <c r="N14" s="20">
        <f>M14-N40-N45-N46-N47</f>
        <v>73959</v>
      </c>
      <c r="P14" s="19">
        <f t="shared" ref="P14:P15" si="0">D14+G14+J14+M14</f>
        <v>251638</v>
      </c>
      <c r="Q14" s="20">
        <f>P14-Q40-Q45-Q46-Q47</f>
        <v>243815</v>
      </c>
    </row>
    <row r="15" spans="1:17" ht="15.75" x14ac:dyDescent="0.25">
      <c r="A15" s="2"/>
      <c r="B15" s="16" t="s">
        <v>10</v>
      </c>
      <c r="D15" s="19">
        <v>5350</v>
      </c>
      <c r="E15" s="20">
        <f>D15-E41</f>
        <v>5235</v>
      </c>
      <c r="G15" s="19">
        <v>5897</v>
      </c>
      <c r="H15" s="20">
        <f>G15-H41</f>
        <v>5807</v>
      </c>
      <c r="J15" s="19">
        <v>5644</v>
      </c>
      <c r="K15" s="20">
        <f>J15-K41</f>
        <v>5541</v>
      </c>
      <c r="M15" s="19">
        <v>5691</v>
      </c>
      <c r="N15" s="20">
        <f>M15-N41</f>
        <v>5549</v>
      </c>
      <c r="P15" s="19">
        <f t="shared" si="0"/>
        <v>22582</v>
      </c>
      <c r="Q15" s="20">
        <f>P15-Q41</f>
        <v>22132</v>
      </c>
    </row>
    <row r="16" spans="1:17" x14ac:dyDescent="0.25">
      <c r="A16" s="16" t="s">
        <v>11</v>
      </c>
      <c r="B16" s="16"/>
      <c r="D16" s="21">
        <f>SUM(D14:D15)</f>
        <v>56058</v>
      </c>
      <c r="E16" s="22">
        <f>SUM(E14:E15)</f>
        <v>54219</v>
      </c>
      <c r="G16" s="21">
        <f>SUM(G14:G15)</f>
        <v>62618</v>
      </c>
      <c r="H16" s="22">
        <f>SUM(H14:H15)</f>
        <v>59228</v>
      </c>
      <c r="J16" s="21">
        <f>SUM(J14:J15)</f>
        <v>74533</v>
      </c>
      <c r="K16" s="22">
        <f>SUM(K14:K15)</f>
        <v>72992</v>
      </c>
      <c r="M16" s="21">
        <f>SUM(M14:M15)</f>
        <v>81011</v>
      </c>
      <c r="N16" s="22">
        <f>SUM(N14:N15)</f>
        <v>79508</v>
      </c>
      <c r="P16" s="21">
        <f>SUM(P14:P15)</f>
        <v>274220</v>
      </c>
      <c r="Q16" s="22">
        <f>SUM(Q14:Q15)</f>
        <v>265947</v>
      </c>
    </row>
    <row r="17" spans="1:17" x14ac:dyDescent="0.25">
      <c r="A17" s="16"/>
      <c r="B17" s="16"/>
      <c r="D17" s="19"/>
      <c r="E17" s="20"/>
      <c r="G17" s="19"/>
      <c r="H17" s="20"/>
      <c r="J17" s="19"/>
      <c r="K17" s="20"/>
      <c r="M17" s="19"/>
      <c r="N17" s="20"/>
      <c r="P17" s="19"/>
      <c r="Q17" s="20"/>
    </row>
    <row r="18" spans="1:17" x14ac:dyDescent="0.25">
      <c r="A18" s="16" t="s">
        <v>12</v>
      </c>
      <c r="B18" s="16"/>
      <c r="D18" s="19">
        <f>+D11-D16</f>
        <v>45624</v>
      </c>
      <c r="E18" s="20">
        <f>+E11-E16</f>
        <v>47463</v>
      </c>
      <c r="G18" s="19">
        <f>+G11-G16</f>
        <v>56405</v>
      </c>
      <c r="H18" s="20">
        <f>+H11-H16</f>
        <v>59795</v>
      </c>
      <c r="J18" s="19">
        <f>+J11-J16</f>
        <v>75975</v>
      </c>
      <c r="K18" s="20">
        <f>+K11-K16</f>
        <v>77516</v>
      </c>
      <c r="M18" s="19">
        <f>+M11-M16</f>
        <v>89015</v>
      </c>
      <c r="N18" s="20">
        <f>+N11-N16</f>
        <v>90518</v>
      </c>
      <c r="P18" s="19">
        <f>+P11-P16</f>
        <v>267019</v>
      </c>
      <c r="Q18" s="20">
        <f>+Q11-Q16</f>
        <v>275292</v>
      </c>
    </row>
    <row r="19" spans="1:17" x14ac:dyDescent="0.25">
      <c r="A19" s="16"/>
      <c r="B19" s="16"/>
      <c r="D19" s="23"/>
      <c r="E19" s="15"/>
      <c r="G19" s="23"/>
      <c r="H19" s="15"/>
      <c r="J19" s="23"/>
      <c r="K19" s="15"/>
      <c r="M19" s="23"/>
      <c r="N19" s="15"/>
      <c r="P19" s="23"/>
      <c r="Q19" s="15"/>
    </row>
    <row r="20" spans="1:17" x14ac:dyDescent="0.25">
      <c r="A20" s="16" t="s">
        <v>13</v>
      </c>
      <c r="B20" s="16"/>
      <c r="D20" s="24">
        <f>+D18/D11</f>
        <v>0.44869298400896912</v>
      </c>
      <c r="E20" s="25">
        <f>+E18/E11</f>
        <v>0.46677878090517494</v>
      </c>
      <c r="G20" s="24">
        <f>+G18/G11</f>
        <v>0.47390000252052122</v>
      </c>
      <c r="H20" s="25">
        <f>+H18/H11</f>
        <v>0.50238189257538457</v>
      </c>
      <c r="J20" s="24">
        <f>+J18/J11</f>
        <v>0.50479044303292853</v>
      </c>
      <c r="K20" s="25">
        <f>+K18/K11</f>
        <v>0.51502910144311265</v>
      </c>
      <c r="M20" s="24">
        <f>+M18/M11</f>
        <v>0.52353757660593081</v>
      </c>
      <c r="N20" s="25">
        <f>+N18/N11</f>
        <v>0.53237740110336063</v>
      </c>
      <c r="P20" s="24">
        <f>+P18/P11</f>
        <v>0.49334767080716652</v>
      </c>
      <c r="Q20" s="25">
        <f>+Q18/Q11</f>
        <v>0.5086329699079335</v>
      </c>
    </row>
    <row r="21" spans="1:17" x14ac:dyDescent="0.25">
      <c r="A21" s="16"/>
      <c r="B21" s="16"/>
      <c r="D21" s="14"/>
      <c r="E21" s="15"/>
      <c r="G21" s="14"/>
      <c r="H21" s="15"/>
      <c r="J21" s="14"/>
      <c r="K21" s="15"/>
      <c r="M21" s="14"/>
      <c r="N21" s="15"/>
      <c r="P21" s="14"/>
      <c r="Q21" s="15"/>
    </row>
    <row r="22" spans="1:17" ht="15.75" x14ac:dyDescent="0.25">
      <c r="A22" s="16" t="s">
        <v>96</v>
      </c>
      <c r="B22" s="16"/>
      <c r="D22" s="19">
        <v>20624</v>
      </c>
      <c r="E22" s="26">
        <f>D22-E42</f>
        <v>19668</v>
      </c>
      <c r="G22" s="19">
        <v>21343</v>
      </c>
      <c r="H22" s="26">
        <f>G22-H42</f>
        <v>20341</v>
      </c>
      <c r="J22" s="19">
        <v>23079</v>
      </c>
      <c r="K22" s="26">
        <f>J22-K42</f>
        <v>22044</v>
      </c>
      <c r="M22" s="19">
        <v>29139</v>
      </c>
      <c r="N22" s="26">
        <f>M22-N42</f>
        <v>27860</v>
      </c>
      <c r="P22" s="19">
        <f t="shared" ref="P22:P25" si="1">D22+G22+J22+M22</f>
        <v>94185</v>
      </c>
      <c r="Q22" s="26">
        <f>P22-Q42</f>
        <v>89913</v>
      </c>
    </row>
    <row r="23" spans="1:17" ht="15.75" x14ac:dyDescent="0.25">
      <c r="A23" s="16" t="s">
        <v>97</v>
      </c>
      <c r="B23" s="16"/>
      <c r="D23" s="19">
        <v>20671</v>
      </c>
      <c r="E23" s="26">
        <f>D23-E43</f>
        <v>19661</v>
      </c>
      <c r="G23" s="19">
        <v>20921</v>
      </c>
      <c r="H23" s="26">
        <f>G23-H43</f>
        <v>19824</v>
      </c>
      <c r="J23" s="19">
        <v>20378</v>
      </c>
      <c r="K23" s="26">
        <f>J23-K43</f>
        <v>19141</v>
      </c>
      <c r="M23" s="19">
        <v>23288</v>
      </c>
      <c r="N23" s="26">
        <f>M23-N43</f>
        <v>21896</v>
      </c>
      <c r="P23" s="19">
        <f t="shared" si="1"/>
        <v>85258</v>
      </c>
      <c r="Q23" s="26">
        <f>P23-Q43</f>
        <v>80522</v>
      </c>
    </row>
    <row r="24" spans="1:17" ht="15.75" x14ac:dyDescent="0.25">
      <c r="A24" s="16" t="s">
        <v>66</v>
      </c>
      <c r="B24" s="16"/>
      <c r="D24" s="19">
        <v>10669</v>
      </c>
      <c r="E24" s="26">
        <f>D24-E44</f>
        <v>9873</v>
      </c>
      <c r="G24" s="19">
        <v>11193</v>
      </c>
      <c r="H24" s="26">
        <f>G24-H44</f>
        <v>10267</v>
      </c>
      <c r="J24" s="19">
        <v>10768</v>
      </c>
      <c r="K24" s="26">
        <f>J24-K44</f>
        <v>9728</v>
      </c>
      <c r="M24" s="19">
        <v>11814</v>
      </c>
      <c r="N24" s="26">
        <f>M24-N44</f>
        <v>10650</v>
      </c>
      <c r="P24" s="19">
        <f t="shared" si="1"/>
        <v>44444</v>
      </c>
      <c r="Q24" s="26">
        <f>P24-Q44</f>
        <v>40518</v>
      </c>
    </row>
    <row r="25" spans="1:17" ht="15.75" x14ac:dyDescent="0.25">
      <c r="A25" s="16" t="s">
        <v>84</v>
      </c>
      <c r="B25" s="16"/>
      <c r="D25" s="19">
        <v>0</v>
      </c>
      <c r="E25" s="26">
        <f>D25</f>
        <v>0</v>
      </c>
      <c r="G25" s="19">
        <v>6286</v>
      </c>
      <c r="H25" s="26">
        <f>G25-H48</f>
        <v>0</v>
      </c>
      <c r="J25" s="19">
        <v>0</v>
      </c>
      <c r="K25" s="26">
        <f>J25-K48</f>
        <v>0</v>
      </c>
      <c r="M25" s="19">
        <v>0</v>
      </c>
      <c r="N25" s="26">
        <f>M25-N48</f>
        <v>0</v>
      </c>
      <c r="P25" s="19">
        <f t="shared" si="1"/>
        <v>6286</v>
      </c>
      <c r="Q25" s="26">
        <f>P25-Q48</f>
        <v>0</v>
      </c>
    </row>
    <row r="26" spans="1:17" x14ac:dyDescent="0.25">
      <c r="A26" s="2"/>
      <c r="B26" s="16" t="s">
        <v>14</v>
      </c>
      <c r="D26" s="21">
        <f>SUM(D22:D25)</f>
        <v>51964</v>
      </c>
      <c r="E26" s="27">
        <f>SUM(E22:E25)</f>
        <v>49202</v>
      </c>
      <c r="G26" s="21">
        <f>SUM(G22:G25)</f>
        <v>59743</v>
      </c>
      <c r="H26" s="27">
        <f>SUM(H22:H25)</f>
        <v>50432</v>
      </c>
      <c r="J26" s="21">
        <f>SUM(J22:J25)</f>
        <v>54225</v>
      </c>
      <c r="K26" s="27">
        <f>SUM(K22:K25)</f>
        <v>50913</v>
      </c>
      <c r="M26" s="21">
        <f>SUM(M22:M25)</f>
        <v>64241</v>
      </c>
      <c r="N26" s="27">
        <f>SUM(N22:N25)</f>
        <v>60406</v>
      </c>
      <c r="P26" s="21">
        <f>SUM(P22:P25)</f>
        <v>230173</v>
      </c>
      <c r="Q26" s="27">
        <f>SUM(Q22:Q25)</f>
        <v>210953</v>
      </c>
    </row>
    <row r="27" spans="1:17" x14ac:dyDescent="0.25">
      <c r="A27" s="16"/>
      <c r="B27" s="16"/>
      <c r="D27" s="19"/>
      <c r="E27" s="15"/>
      <c r="G27" s="19"/>
      <c r="H27" s="15"/>
      <c r="J27" s="19"/>
      <c r="K27" s="15"/>
      <c r="M27" s="19"/>
      <c r="N27" s="15"/>
      <c r="P27" s="19"/>
      <c r="Q27" s="15"/>
    </row>
    <row r="28" spans="1:17" x14ac:dyDescent="0.25">
      <c r="A28" s="16" t="s">
        <v>90</v>
      </c>
      <c r="B28" s="16"/>
      <c r="D28" s="19">
        <f>D18-D26</f>
        <v>-6340</v>
      </c>
      <c r="E28" s="20">
        <f>E18-E26</f>
        <v>-1739</v>
      </c>
      <c r="G28" s="19">
        <f>G18-G26</f>
        <v>-3338</v>
      </c>
      <c r="H28" s="20">
        <f>H18-H26</f>
        <v>9363</v>
      </c>
      <c r="J28" s="19">
        <f>J18-J26</f>
        <v>21750</v>
      </c>
      <c r="K28" s="20">
        <f>K18-K26</f>
        <v>26603</v>
      </c>
      <c r="M28" s="19">
        <f>M18-M26</f>
        <v>24774</v>
      </c>
      <c r="N28" s="20">
        <f>N18-N26</f>
        <v>30112</v>
      </c>
      <c r="P28" s="19">
        <f>P18-P26</f>
        <v>36846</v>
      </c>
      <c r="Q28" s="20">
        <f>Q18-Q26</f>
        <v>64339</v>
      </c>
    </row>
    <row r="29" spans="1:17" x14ac:dyDescent="0.25">
      <c r="A29" s="16"/>
      <c r="B29" s="16"/>
      <c r="D29" s="19"/>
      <c r="E29" s="15"/>
      <c r="G29" s="19"/>
      <c r="H29" s="15"/>
      <c r="J29" s="19"/>
      <c r="K29" s="15"/>
      <c r="M29" s="19"/>
      <c r="N29" s="15"/>
      <c r="P29" s="19"/>
      <c r="Q29" s="15"/>
    </row>
    <row r="30" spans="1:17" x14ac:dyDescent="0.25">
      <c r="A30" s="16" t="s">
        <v>71</v>
      </c>
      <c r="B30" s="16"/>
      <c r="D30" s="19">
        <v>-290</v>
      </c>
      <c r="E30" s="20">
        <f>D30</f>
        <v>-290</v>
      </c>
      <c r="G30" s="19">
        <v>-617</v>
      </c>
      <c r="H30" s="20">
        <f>G30</f>
        <v>-617</v>
      </c>
      <c r="J30" s="19">
        <v>-356</v>
      </c>
      <c r="K30" s="20">
        <f>J30</f>
        <v>-356</v>
      </c>
      <c r="M30" s="19">
        <v>-322</v>
      </c>
      <c r="N30" s="20">
        <f>M30</f>
        <v>-322</v>
      </c>
      <c r="P30" s="19">
        <f t="shared" ref="P30:P31" si="2">D30+G30+J30+M30</f>
        <v>-1585</v>
      </c>
      <c r="Q30" s="20">
        <f>P30</f>
        <v>-1585</v>
      </c>
    </row>
    <row r="31" spans="1:17" x14ac:dyDescent="0.25">
      <c r="A31" s="16" t="s">
        <v>91</v>
      </c>
      <c r="B31" s="16"/>
      <c r="D31" s="28">
        <v>15</v>
      </c>
      <c r="E31" s="29">
        <f t="shared" ref="E31" si="3">D31</f>
        <v>15</v>
      </c>
      <c r="G31" s="28">
        <v>-109</v>
      </c>
      <c r="H31" s="29">
        <f t="shared" ref="H31" si="4">G31</f>
        <v>-109</v>
      </c>
      <c r="J31" s="28">
        <v>-707</v>
      </c>
      <c r="K31" s="29">
        <f t="shared" ref="K31" si="5">J31</f>
        <v>-707</v>
      </c>
      <c r="M31" s="28">
        <v>-176</v>
      </c>
      <c r="N31" s="29">
        <f t="shared" ref="N31" si="6">M31</f>
        <v>-176</v>
      </c>
      <c r="P31" s="28">
        <f t="shared" si="2"/>
        <v>-977</v>
      </c>
      <c r="Q31" s="29">
        <f t="shared" ref="Q31" si="7">P31</f>
        <v>-977</v>
      </c>
    </row>
    <row r="32" spans="1:17" x14ac:dyDescent="0.25">
      <c r="A32" s="2"/>
      <c r="B32" s="16" t="s">
        <v>92</v>
      </c>
      <c r="D32" s="19">
        <f>SUM(D30:D31)</f>
        <v>-275</v>
      </c>
      <c r="E32" s="20">
        <f>SUM(E30:E31)</f>
        <v>-275</v>
      </c>
      <c r="G32" s="19">
        <f>SUM(G30:G31)</f>
        <v>-726</v>
      </c>
      <c r="H32" s="20">
        <f>SUM(H30:H31)</f>
        <v>-726</v>
      </c>
      <c r="J32" s="19">
        <f>SUM(J30:J31)</f>
        <v>-1063</v>
      </c>
      <c r="K32" s="20">
        <f>SUM(K30:K31)</f>
        <v>-1063</v>
      </c>
      <c r="M32" s="19">
        <f>SUM(M30:M31)</f>
        <v>-498</v>
      </c>
      <c r="N32" s="20">
        <f>SUM(N30:N31)</f>
        <v>-498</v>
      </c>
      <c r="P32" s="19">
        <f>SUM(P30:P31)</f>
        <v>-2562</v>
      </c>
      <c r="Q32" s="20">
        <f>SUM(Q30:Q31)</f>
        <v>-2562</v>
      </c>
    </row>
    <row r="33" spans="1:17" x14ac:dyDescent="0.25">
      <c r="A33" s="16"/>
      <c r="B33" s="16"/>
      <c r="D33" s="19"/>
      <c r="E33" s="20"/>
      <c r="G33" s="19"/>
      <c r="H33" s="20"/>
      <c r="J33" s="19"/>
      <c r="K33" s="20"/>
      <c r="M33" s="19"/>
      <c r="N33" s="20"/>
      <c r="P33" s="19"/>
      <c r="Q33" s="20"/>
    </row>
    <row r="34" spans="1:17" x14ac:dyDescent="0.25">
      <c r="A34" s="16" t="s">
        <v>15</v>
      </c>
      <c r="B34" s="16"/>
      <c r="D34" s="19">
        <v>329</v>
      </c>
      <c r="E34" s="20">
        <f>D34</f>
        <v>329</v>
      </c>
      <c r="G34" s="19">
        <v>148</v>
      </c>
      <c r="H34" s="20">
        <f>G34</f>
        <v>148</v>
      </c>
      <c r="J34" s="19">
        <v>149</v>
      </c>
      <c r="K34" s="20">
        <f>J34</f>
        <v>149</v>
      </c>
      <c r="M34" s="19">
        <v>174</v>
      </c>
      <c r="N34" s="20">
        <f>M34</f>
        <v>174</v>
      </c>
      <c r="P34" s="19">
        <f>D34+G34+J34+M34</f>
        <v>800</v>
      </c>
      <c r="Q34" s="20">
        <f>P34</f>
        <v>800</v>
      </c>
    </row>
    <row r="35" spans="1:17" x14ac:dyDescent="0.25">
      <c r="A35" s="16"/>
      <c r="B35" s="16"/>
      <c r="D35" s="19"/>
      <c r="E35" s="20"/>
      <c r="G35" s="19"/>
      <c r="H35" s="20"/>
      <c r="J35" s="19"/>
      <c r="K35" s="20"/>
      <c r="M35" s="19"/>
      <c r="N35" s="20"/>
      <c r="P35" s="19"/>
      <c r="Q35" s="20"/>
    </row>
    <row r="36" spans="1:17" ht="15.75" thickBot="1" x14ac:dyDescent="0.3">
      <c r="A36" s="16" t="s">
        <v>93</v>
      </c>
      <c r="B36" s="16"/>
      <c r="D36" s="30">
        <f>+D28+D32-D34</f>
        <v>-6944</v>
      </c>
      <c r="E36" s="31">
        <f>+E28+E32-E34</f>
        <v>-2343</v>
      </c>
      <c r="G36" s="30">
        <f>+G28+G32-G34</f>
        <v>-4212</v>
      </c>
      <c r="H36" s="31">
        <f>+H28+H32-H34</f>
        <v>8489</v>
      </c>
      <c r="J36" s="30">
        <f>+J28+J32-J34</f>
        <v>20538</v>
      </c>
      <c r="K36" s="31">
        <f>+K28+K32-K34</f>
        <v>25391</v>
      </c>
      <c r="M36" s="30">
        <f>+M28+M32-M34</f>
        <v>24102</v>
      </c>
      <c r="N36" s="31">
        <f>+N28+N32-N34</f>
        <v>29440</v>
      </c>
      <c r="P36" s="30">
        <f>+P28+P32-P34</f>
        <v>33484</v>
      </c>
      <c r="Q36" s="31">
        <f>+Q28+Q32-Q34</f>
        <v>60977</v>
      </c>
    </row>
    <row r="37" spans="1:17" ht="15.75" thickTop="1" x14ac:dyDescent="0.25">
      <c r="A37" s="16"/>
      <c r="B37" s="16"/>
      <c r="D37" s="14"/>
      <c r="E37" s="15"/>
      <c r="G37" s="14"/>
      <c r="H37" s="15"/>
      <c r="J37" s="14"/>
      <c r="K37" s="15"/>
      <c r="M37" s="14"/>
      <c r="N37" s="15"/>
      <c r="P37" s="14"/>
      <c r="Q37" s="15"/>
    </row>
    <row r="38" spans="1:17" x14ac:dyDescent="0.25">
      <c r="A38" s="32" t="s">
        <v>16</v>
      </c>
      <c r="B38" s="32"/>
      <c r="D38" s="14"/>
      <c r="E38" s="15"/>
      <c r="G38" s="14"/>
      <c r="H38" s="15"/>
      <c r="J38" s="14"/>
      <c r="K38" s="15"/>
      <c r="M38" s="14"/>
      <c r="N38" s="15"/>
      <c r="P38" s="14"/>
      <c r="Q38" s="15"/>
    </row>
    <row r="39" spans="1:17" x14ac:dyDescent="0.25">
      <c r="A39" s="16"/>
      <c r="B39" s="16"/>
      <c r="D39" s="14"/>
      <c r="E39" s="15"/>
      <c r="G39" s="14"/>
      <c r="H39" s="15"/>
      <c r="J39" s="14"/>
      <c r="K39" s="15"/>
      <c r="M39" s="14"/>
      <c r="N39" s="15"/>
      <c r="P39" s="14"/>
      <c r="Q39" s="15"/>
    </row>
    <row r="40" spans="1:17" x14ac:dyDescent="0.25">
      <c r="A40" s="16" t="s">
        <v>67</v>
      </c>
      <c r="B40" s="16"/>
      <c r="D40" s="33"/>
      <c r="E40" s="18">
        <v>107</v>
      </c>
      <c r="G40" s="33"/>
      <c r="H40" s="18">
        <v>126</v>
      </c>
      <c r="J40" s="33"/>
      <c r="K40" s="18">
        <v>159</v>
      </c>
      <c r="M40" s="33"/>
      <c r="N40" s="18">
        <f>183+1</f>
        <v>184</v>
      </c>
      <c r="P40" s="33"/>
      <c r="Q40" s="18">
        <f>E40+H40+K40+N40</f>
        <v>576</v>
      </c>
    </row>
    <row r="41" spans="1:17" x14ac:dyDescent="0.25">
      <c r="A41" s="16" t="s">
        <v>17</v>
      </c>
      <c r="B41" s="16"/>
      <c r="D41" s="33"/>
      <c r="E41" s="34">
        <v>115</v>
      </c>
      <c r="G41" s="33"/>
      <c r="H41" s="34">
        <v>90</v>
      </c>
      <c r="J41" s="33"/>
      <c r="K41" s="34">
        <v>103</v>
      </c>
      <c r="M41" s="33"/>
      <c r="N41" s="34">
        <v>142</v>
      </c>
      <c r="P41" s="33"/>
      <c r="Q41" s="34">
        <f t="shared" ref="Q41:Q48" si="8">E41+H41+K41+N41</f>
        <v>450</v>
      </c>
    </row>
    <row r="42" spans="1:17" x14ac:dyDescent="0.25">
      <c r="A42" s="16" t="s">
        <v>94</v>
      </c>
      <c r="B42" s="16"/>
      <c r="D42" s="33"/>
      <c r="E42" s="34">
        <v>956</v>
      </c>
      <c r="G42" s="33"/>
      <c r="H42" s="34">
        <v>1002</v>
      </c>
      <c r="J42" s="33"/>
      <c r="K42" s="34">
        <v>1035</v>
      </c>
      <c r="M42" s="33"/>
      <c r="N42" s="34">
        <v>1279</v>
      </c>
      <c r="P42" s="33"/>
      <c r="Q42" s="34">
        <f t="shared" si="8"/>
        <v>4272</v>
      </c>
    </row>
    <row r="43" spans="1:17" x14ac:dyDescent="0.25">
      <c r="A43" s="16" t="s">
        <v>95</v>
      </c>
      <c r="B43" s="16"/>
      <c r="D43" s="33"/>
      <c r="E43" s="34">
        <v>1010</v>
      </c>
      <c r="G43" s="33"/>
      <c r="H43" s="34">
        <v>1097</v>
      </c>
      <c r="J43" s="33"/>
      <c r="K43" s="34">
        <v>1237</v>
      </c>
      <c r="M43" s="33"/>
      <c r="N43" s="34">
        <v>1392</v>
      </c>
      <c r="P43" s="33"/>
      <c r="Q43" s="34">
        <f t="shared" si="8"/>
        <v>4736</v>
      </c>
    </row>
    <row r="44" spans="1:17" x14ac:dyDescent="0.25">
      <c r="A44" s="16" t="s">
        <v>64</v>
      </c>
      <c r="B44" s="16"/>
      <c r="D44" s="33"/>
      <c r="E44" s="34">
        <v>796</v>
      </c>
      <c r="G44" s="33"/>
      <c r="H44" s="34">
        <v>926</v>
      </c>
      <c r="J44" s="33"/>
      <c r="K44" s="34">
        <v>1040</v>
      </c>
      <c r="M44" s="33"/>
      <c r="N44" s="34">
        <v>1164</v>
      </c>
      <c r="P44" s="33"/>
      <c r="Q44" s="34">
        <f t="shared" si="8"/>
        <v>3926</v>
      </c>
    </row>
    <row r="45" spans="1:17" x14ac:dyDescent="0.25">
      <c r="A45" s="16" t="s">
        <v>70</v>
      </c>
      <c r="B45" s="16"/>
      <c r="D45" s="33"/>
      <c r="E45" s="34">
        <v>959</v>
      </c>
      <c r="G45" s="33"/>
      <c r="H45" s="34">
        <v>723</v>
      </c>
      <c r="J45" s="33"/>
      <c r="K45" s="34">
        <v>621</v>
      </c>
      <c r="M45" s="33"/>
      <c r="N45" s="34">
        <f>520-1</f>
        <v>519</v>
      </c>
      <c r="P45" s="33"/>
      <c r="Q45" s="34">
        <f t="shared" si="8"/>
        <v>2822</v>
      </c>
    </row>
    <row r="46" spans="1:17" x14ac:dyDescent="0.25">
      <c r="A46" s="16" t="s">
        <v>75</v>
      </c>
      <c r="B46" s="16"/>
      <c r="D46" s="33"/>
      <c r="E46" s="34">
        <v>658</v>
      </c>
      <c r="G46" s="33"/>
      <c r="H46" s="34">
        <v>658</v>
      </c>
      <c r="J46" s="33"/>
      <c r="K46" s="34">
        <v>658</v>
      </c>
      <c r="M46" s="33"/>
      <c r="N46" s="34">
        <v>658</v>
      </c>
      <c r="P46" s="33"/>
      <c r="Q46" s="34">
        <f t="shared" si="8"/>
        <v>2632</v>
      </c>
    </row>
    <row r="47" spans="1:17" x14ac:dyDescent="0.25">
      <c r="A47" s="16" t="s">
        <v>86</v>
      </c>
      <c r="B47" s="16"/>
      <c r="D47" s="33"/>
      <c r="E47" s="34">
        <v>0</v>
      </c>
      <c r="G47" s="33"/>
      <c r="H47" s="34">
        <v>1793</v>
      </c>
      <c r="J47" s="33"/>
      <c r="K47" s="34">
        <v>0</v>
      </c>
      <c r="M47" s="33"/>
      <c r="N47" s="34">
        <v>0</v>
      </c>
      <c r="P47" s="33"/>
      <c r="Q47" s="34">
        <f t="shared" si="8"/>
        <v>1793</v>
      </c>
    </row>
    <row r="48" spans="1:17" x14ac:dyDescent="0.25">
      <c r="A48" s="16" t="s">
        <v>83</v>
      </c>
      <c r="B48" s="16"/>
      <c r="D48" s="33"/>
      <c r="E48" s="34">
        <v>0</v>
      </c>
      <c r="G48" s="33"/>
      <c r="H48" s="34">
        <v>6286</v>
      </c>
      <c r="J48" s="33"/>
      <c r="K48" s="34">
        <v>0</v>
      </c>
      <c r="M48" s="33"/>
      <c r="N48" s="34">
        <v>0</v>
      </c>
      <c r="P48" s="33"/>
      <c r="Q48" s="34">
        <f t="shared" si="8"/>
        <v>6286</v>
      </c>
    </row>
    <row r="49" spans="1:17" x14ac:dyDescent="0.25">
      <c r="A49" s="6"/>
      <c r="B49" s="16" t="s">
        <v>18</v>
      </c>
      <c r="D49" s="33"/>
      <c r="E49" s="35">
        <f>SUM(E40:E48)</f>
        <v>4601</v>
      </c>
      <c r="G49" s="33"/>
      <c r="H49" s="35">
        <f>SUM(H40:H48)</f>
        <v>12701</v>
      </c>
      <c r="J49" s="33"/>
      <c r="K49" s="35">
        <f>SUM(K40:K48)</f>
        <v>4853</v>
      </c>
      <c r="M49" s="33"/>
      <c r="N49" s="35">
        <f>SUM(N40:N48)</f>
        <v>5338</v>
      </c>
      <c r="P49" s="33"/>
      <c r="Q49" s="35">
        <f>SUM(Q40:Q48)</f>
        <v>27493</v>
      </c>
    </row>
    <row r="50" spans="1:17" x14ac:dyDescent="0.25">
      <c r="A50" s="16"/>
      <c r="B50" s="16"/>
      <c r="D50" s="14"/>
      <c r="E50" s="20"/>
      <c r="G50" s="14"/>
      <c r="H50" s="20"/>
      <c r="J50" s="14"/>
      <c r="K50" s="20"/>
      <c r="M50" s="14"/>
      <c r="N50" s="20"/>
      <c r="P50" s="14"/>
      <c r="Q50" s="20"/>
    </row>
    <row r="51" spans="1:17" ht="15.75" thickBot="1" x14ac:dyDescent="0.3">
      <c r="A51" s="16" t="s">
        <v>104</v>
      </c>
      <c r="B51" s="16"/>
      <c r="D51" s="36"/>
      <c r="E51" s="37">
        <f>E36-E49</f>
        <v>-6944</v>
      </c>
      <c r="G51" s="36"/>
      <c r="H51" s="37">
        <f>H36-H49</f>
        <v>-4212</v>
      </c>
      <c r="J51" s="36"/>
      <c r="K51" s="37">
        <f>K36-K49</f>
        <v>20538</v>
      </c>
      <c r="M51" s="36"/>
      <c r="N51" s="37">
        <f>N36-N49</f>
        <v>24102</v>
      </c>
      <c r="P51" s="36"/>
      <c r="Q51" s="37">
        <f>Q36-Q49</f>
        <v>33484</v>
      </c>
    </row>
    <row r="52" spans="1:17" x14ac:dyDescent="0.25">
      <c r="A52" s="16"/>
      <c r="B52" s="16"/>
      <c r="D52" s="38"/>
      <c r="E52" s="39"/>
      <c r="G52" s="38"/>
      <c r="H52" s="39"/>
      <c r="J52" s="38"/>
      <c r="K52" s="39"/>
      <c r="M52" s="38"/>
      <c r="N52" s="39"/>
      <c r="P52" s="38"/>
      <c r="Q52" s="39"/>
    </row>
    <row r="53" spans="1:17" s="42" customFormat="1" x14ac:dyDescent="0.25">
      <c r="A53" s="40" t="s">
        <v>19</v>
      </c>
      <c r="B53" s="41"/>
      <c r="C53" s="41"/>
      <c r="D53" s="41"/>
      <c r="E53" s="41"/>
      <c r="G53" s="41"/>
      <c r="H53" s="41"/>
      <c r="J53" s="41"/>
      <c r="K53" s="41"/>
      <c r="M53" s="41"/>
      <c r="N53" s="41"/>
      <c r="P53" s="41"/>
      <c r="Q53" s="41"/>
    </row>
    <row r="54" spans="1:17" s="42" customFormat="1" x14ac:dyDescent="0.25">
      <c r="A54" s="43" t="s">
        <v>20</v>
      </c>
      <c r="B54" s="44"/>
      <c r="C54" s="45"/>
      <c r="D54" s="46"/>
      <c r="E54" s="47"/>
      <c r="G54" s="46"/>
      <c r="H54" s="47"/>
      <c r="J54" s="46"/>
      <c r="K54" s="47"/>
      <c r="M54" s="46"/>
      <c r="N54" s="47"/>
      <c r="P54" s="46"/>
      <c r="Q54" s="47"/>
    </row>
    <row r="55" spans="1:17" x14ac:dyDescent="0.25">
      <c r="A55" s="2"/>
      <c r="B55" s="2"/>
      <c r="D55" s="38"/>
      <c r="E55" s="4"/>
      <c r="G55" s="38"/>
      <c r="H55" s="4"/>
      <c r="J55" s="38"/>
      <c r="K55" s="4"/>
      <c r="M55" s="38"/>
      <c r="N55" s="4"/>
      <c r="P55" s="38"/>
      <c r="Q55" s="4"/>
    </row>
    <row r="56" spans="1:17" x14ac:dyDescent="0.25">
      <c r="A56" s="2"/>
      <c r="B56" s="2"/>
      <c r="D56" s="38"/>
      <c r="E56" s="4"/>
      <c r="G56" s="38"/>
      <c r="H56" s="4"/>
      <c r="J56" s="38"/>
      <c r="K56" s="4"/>
      <c r="M56" s="38"/>
      <c r="N56" s="4"/>
      <c r="P56" s="38"/>
      <c r="Q56" s="4"/>
    </row>
    <row r="57" spans="1:17" x14ac:dyDescent="0.25">
      <c r="A57" s="1" t="s">
        <v>0</v>
      </c>
      <c r="B57" s="2"/>
      <c r="D57" s="38"/>
      <c r="E57" s="4"/>
      <c r="G57" s="38"/>
      <c r="H57" s="4"/>
      <c r="J57" s="38"/>
      <c r="K57" s="4"/>
      <c r="M57" s="38"/>
      <c r="N57" s="4"/>
      <c r="P57" s="38"/>
      <c r="Q57" s="4"/>
    </row>
    <row r="58" spans="1:17" x14ac:dyDescent="0.25">
      <c r="A58" s="1" t="s">
        <v>1</v>
      </c>
      <c r="B58" s="2"/>
      <c r="D58" s="38"/>
      <c r="E58" s="4"/>
      <c r="G58" s="38"/>
      <c r="H58" s="4"/>
      <c r="J58" s="38"/>
      <c r="K58" s="4"/>
      <c r="M58" s="38"/>
      <c r="N58" s="4"/>
      <c r="P58" s="38"/>
      <c r="Q58" s="4"/>
    </row>
    <row r="59" spans="1:17" x14ac:dyDescent="0.25">
      <c r="A59" s="1" t="s">
        <v>77</v>
      </c>
      <c r="B59" s="2"/>
      <c r="D59" s="38"/>
      <c r="E59" s="4"/>
      <c r="G59" s="38"/>
      <c r="H59" s="4"/>
      <c r="J59" s="38"/>
      <c r="K59" s="4"/>
      <c r="M59" s="38"/>
      <c r="N59" s="4"/>
      <c r="P59" s="38"/>
      <c r="Q59" s="4"/>
    </row>
    <row r="60" spans="1:17" ht="15.75" thickBot="1" x14ac:dyDescent="0.3">
      <c r="A60" s="7" t="s">
        <v>2</v>
      </c>
      <c r="B60" s="2"/>
      <c r="D60" s="38"/>
      <c r="E60" s="4"/>
      <c r="G60" s="38"/>
      <c r="H60" s="4"/>
      <c r="I60" s="85"/>
      <c r="J60" s="38"/>
      <c r="K60" s="4"/>
      <c r="L60" s="85"/>
      <c r="M60" s="38"/>
      <c r="N60" s="4"/>
      <c r="O60" s="85"/>
      <c r="P60" s="38"/>
      <c r="Q60" s="4"/>
    </row>
    <row r="61" spans="1:17" x14ac:dyDescent="0.25">
      <c r="A61" s="2"/>
      <c r="B61" s="2"/>
      <c r="D61" s="100">
        <f>E6</f>
        <v>43918</v>
      </c>
      <c r="E61" s="101"/>
      <c r="G61" s="100">
        <f>H6</f>
        <v>44009</v>
      </c>
      <c r="H61" s="101"/>
      <c r="I61" s="85"/>
      <c r="J61" s="100">
        <f>K6</f>
        <v>44100</v>
      </c>
      <c r="K61" s="101"/>
      <c r="L61" s="85"/>
      <c r="M61" s="100">
        <f>N6</f>
        <v>44196</v>
      </c>
      <c r="N61" s="101"/>
      <c r="O61" s="85"/>
      <c r="P61" s="38"/>
      <c r="Q61" s="4"/>
    </row>
    <row r="62" spans="1:17" x14ac:dyDescent="0.25">
      <c r="A62" s="2"/>
      <c r="B62" s="2"/>
      <c r="D62" s="14"/>
      <c r="E62" s="15"/>
      <c r="G62" s="14"/>
      <c r="H62" s="15"/>
      <c r="I62" s="85"/>
      <c r="J62" s="14"/>
      <c r="K62" s="15"/>
      <c r="L62" s="85"/>
      <c r="M62" s="14"/>
      <c r="N62" s="15"/>
      <c r="O62" s="85"/>
      <c r="P62" s="38"/>
      <c r="Q62" s="4"/>
    </row>
    <row r="63" spans="1:17" x14ac:dyDescent="0.25">
      <c r="A63" s="48" t="s">
        <v>21</v>
      </c>
      <c r="B63" s="2"/>
      <c r="D63" s="14"/>
      <c r="E63" s="15"/>
      <c r="G63" s="14"/>
      <c r="H63" s="15"/>
      <c r="I63" s="85"/>
      <c r="J63" s="14"/>
      <c r="K63" s="15"/>
      <c r="L63" s="85"/>
      <c r="M63" s="14"/>
      <c r="N63" s="15"/>
      <c r="O63" s="85"/>
      <c r="P63" s="38"/>
      <c r="Q63" s="4"/>
    </row>
    <row r="64" spans="1:17" x14ac:dyDescent="0.25">
      <c r="A64" s="49" t="s">
        <v>22</v>
      </c>
      <c r="B64" s="2"/>
      <c r="D64" s="14"/>
      <c r="E64" s="15"/>
      <c r="G64" s="14"/>
      <c r="H64" s="15"/>
      <c r="I64" s="85"/>
      <c r="J64" s="14"/>
      <c r="K64" s="15"/>
      <c r="L64" s="85"/>
      <c r="M64" s="14"/>
      <c r="N64" s="15"/>
      <c r="O64" s="85"/>
      <c r="P64" s="38"/>
      <c r="Q64" s="4"/>
    </row>
    <row r="65" spans="1:17" x14ac:dyDescent="0.25">
      <c r="A65" s="50" t="s">
        <v>23</v>
      </c>
      <c r="B65" s="2"/>
      <c r="D65" s="51"/>
      <c r="E65" s="52">
        <v>46189</v>
      </c>
      <c r="G65" s="51"/>
      <c r="H65" s="52">
        <v>50552</v>
      </c>
      <c r="I65" s="85"/>
      <c r="J65" s="51"/>
      <c r="K65" s="52">
        <v>63826</v>
      </c>
      <c r="L65" s="85"/>
      <c r="M65" s="51"/>
      <c r="N65" s="52">
        <v>80807</v>
      </c>
      <c r="O65" s="85"/>
      <c r="P65" s="38"/>
      <c r="Q65" s="4"/>
    </row>
    <row r="66" spans="1:17" x14ac:dyDescent="0.25">
      <c r="A66" s="50" t="s">
        <v>68</v>
      </c>
      <c r="B66" s="2"/>
      <c r="D66" s="51"/>
      <c r="E66" s="53">
        <v>628</v>
      </c>
      <c r="G66" s="51"/>
      <c r="H66" s="53">
        <v>628</v>
      </c>
      <c r="I66" s="85"/>
      <c r="J66" s="51"/>
      <c r="K66" s="53">
        <v>628</v>
      </c>
      <c r="L66" s="85"/>
      <c r="M66" s="51"/>
      <c r="N66" s="53">
        <v>0</v>
      </c>
      <c r="O66" s="85"/>
      <c r="P66" s="38"/>
      <c r="Q66" s="4"/>
    </row>
    <row r="67" spans="1:17" x14ac:dyDescent="0.25">
      <c r="A67" s="50" t="s">
        <v>98</v>
      </c>
      <c r="B67" s="2"/>
      <c r="D67" s="51"/>
      <c r="E67" s="53">
        <v>0</v>
      </c>
      <c r="G67" s="51"/>
      <c r="H67" s="53">
        <v>0</v>
      </c>
      <c r="I67" s="85"/>
      <c r="J67" s="51"/>
      <c r="K67" s="53">
        <v>39986</v>
      </c>
      <c r="L67" s="85"/>
      <c r="M67" s="51"/>
      <c r="N67" s="53">
        <v>52982</v>
      </c>
      <c r="O67" s="85"/>
      <c r="P67" s="38"/>
      <c r="Q67" s="4"/>
    </row>
    <row r="68" spans="1:17" s="54" customFormat="1" ht="15" customHeight="1" x14ac:dyDescent="0.2">
      <c r="A68" s="50" t="s">
        <v>24</v>
      </c>
      <c r="B68" s="2"/>
      <c r="C68" s="3"/>
      <c r="D68" s="55"/>
      <c r="E68" s="53">
        <v>67136</v>
      </c>
      <c r="G68" s="55"/>
      <c r="H68" s="53">
        <v>58590</v>
      </c>
      <c r="I68" s="85"/>
      <c r="J68" s="55"/>
      <c r="K68" s="53">
        <v>69131</v>
      </c>
      <c r="L68" s="85"/>
      <c r="M68" s="55"/>
      <c r="N68" s="53">
        <v>69419</v>
      </c>
      <c r="O68" s="85"/>
      <c r="P68" s="38"/>
      <c r="Q68" s="4"/>
    </row>
    <row r="69" spans="1:17" s="54" customFormat="1" ht="15" customHeight="1" x14ac:dyDescent="0.2">
      <c r="A69" s="50" t="s">
        <v>25</v>
      </c>
      <c r="B69" s="2"/>
      <c r="C69" s="3"/>
      <c r="D69" s="55"/>
      <c r="E69" s="53">
        <v>30539</v>
      </c>
      <c r="G69" s="55"/>
      <c r="H69" s="53">
        <v>36659</v>
      </c>
      <c r="I69" s="85"/>
      <c r="J69" s="55"/>
      <c r="K69" s="53">
        <v>41616</v>
      </c>
      <c r="L69" s="85"/>
      <c r="M69" s="55"/>
      <c r="N69" s="53">
        <v>52268</v>
      </c>
      <c r="O69" s="85"/>
      <c r="P69" s="38"/>
      <c r="Q69" s="4"/>
    </row>
    <row r="70" spans="1:17" s="54" customFormat="1" ht="15" customHeight="1" x14ac:dyDescent="0.2">
      <c r="A70" s="50" t="s">
        <v>26</v>
      </c>
      <c r="B70" s="2"/>
      <c r="C70" s="3"/>
      <c r="D70" s="55"/>
      <c r="E70" s="29">
        <v>11223</v>
      </c>
      <c r="G70" s="55"/>
      <c r="H70" s="29">
        <v>11640</v>
      </c>
      <c r="I70" s="85"/>
      <c r="J70" s="55"/>
      <c r="K70" s="29">
        <v>9656</v>
      </c>
      <c r="L70" s="85"/>
      <c r="M70" s="55"/>
      <c r="N70" s="29">
        <v>11414</v>
      </c>
      <c r="O70" s="85"/>
      <c r="P70" s="38"/>
      <c r="Q70" s="4"/>
    </row>
    <row r="71" spans="1:17" s="54" customFormat="1" ht="15" customHeight="1" x14ac:dyDescent="0.2">
      <c r="A71" s="49" t="s">
        <v>27</v>
      </c>
      <c r="B71" s="2"/>
      <c r="C71" s="3"/>
      <c r="D71" s="55"/>
      <c r="E71" s="26">
        <f>SUM(E65:E70)</f>
        <v>155715</v>
      </c>
      <c r="G71" s="55"/>
      <c r="H71" s="26">
        <f>SUM(H65:H70)</f>
        <v>158069</v>
      </c>
      <c r="I71" s="85"/>
      <c r="J71" s="55"/>
      <c r="K71" s="26">
        <f>SUM(K65:K70)</f>
        <v>224843</v>
      </c>
      <c r="L71" s="85"/>
      <c r="M71" s="55"/>
      <c r="N71" s="26">
        <f>SUM(N65:N70)</f>
        <v>266890</v>
      </c>
      <c r="O71" s="85"/>
      <c r="P71" s="38"/>
      <c r="Q71" s="4"/>
    </row>
    <row r="72" spans="1:17" s="54" customFormat="1" ht="15" customHeight="1" x14ac:dyDescent="0.2">
      <c r="A72" s="49"/>
      <c r="B72" s="2"/>
      <c r="C72" s="3"/>
      <c r="D72" s="55"/>
      <c r="E72" s="15"/>
      <c r="G72" s="55"/>
      <c r="H72" s="15"/>
      <c r="I72" s="85"/>
      <c r="J72" s="55"/>
      <c r="K72" s="15"/>
      <c r="L72" s="85"/>
      <c r="M72" s="55"/>
      <c r="N72" s="15"/>
      <c r="O72" s="85"/>
      <c r="P72" s="38"/>
      <c r="Q72" s="4"/>
    </row>
    <row r="73" spans="1:17" s="54" customFormat="1" ht="15" customHeight="1" x14ac:dyDescent="0.2">
      <c r="A73" s="50" t="s">
        <v>28</v>
      </c>
      <c r="B73" s="2"/>
      <c r="C73" s="3"/>
      <c r="D73" s="55"/>
      <c r="E73" s="20">
        <v>20402</v>
      </c>
      <c r="G73" s="55"/>
      <c r="H73" s="20">
        <v>20966</v>
      </c>
      <c r="I73" s="85"/>
      <c r="J73" s="55"/>
      <c r="K73" s="20">
        <v>20168</v>
      </c>
      <c r="L73" s="85"/>
      <c r="M73" s="55"/>
      <c r="N73" s="20">
        <v>20381</v>
      </c>
      <c r="O73" s="85"/>
      <c r="P73" s="38"/>
      <c r="Q73" s="4"/>
    </row>
    <row r="74" spans="1:17" s="54" customFormat="1" ht="15" customHeight="1" x14ac:dyDescent="0.2">
      <c r="A74" s="50" t="s">
        <v>72</v>
      </c>
      <c r="B74" s="2"/>
      <c r="C74" s="3"/>
      <c r="D74" s="55"/>
      <c r="E74" s="20">
        <v>15212</v>
      </c>
      <c r="G74" s="55"/>
      <c r="H74" s="20">
        <v>11079</v>
      </c>
      <c r="I74" s="85"/>
      <c r="J74" s="55"/>
      <c r="K74" s="20">
        <v>10684</v>
      </c>
      <c r="L74" s="85"/>
      <c r="M74" s="55"/>
      <c r="N74" s="20">
        <v>11741</v>
      </c>
      <c r="O74" s="85"/>
      <c r="P74" s="38"/>
      <c r="Q74" s="4"/>
    </row>
    <row r="75" spans="1:17" s="54" customFormat="1" ht="15" customHeight="1" x14ac:dyDescent="0.2">
      <c r="A75" s="50" t="s">
        <v>29</v>
      </c>
      <c r="B75" s="2"/>
      <c r="C75" s="3"/>
      <c r="D75" s="55"/>
      <c r="E75" s="20">
        <v>116175</v>
      </c>
      <c r="G75" s="55"/>
      <c r="H75" s="20">
        <v>116175</v>
      </c>
      <c r="I75" s="85"/>
      <c r="J75" s="55"/>
      <c r="K75" s="20">
        <v>116175</v>
      </c>
      <c r="L75" s="85"/>
      <c r="M75" s="55"/>
      <c r="N75" s="20">
        <v>116175</v>
      </c>
      <c r="O75" s="85"/>
      <c r="P75" s="38"/>
      <c r="Q75" s="4"/>
    </row>
    <row r="76" spans="1:17" s="54" customFormat="1" ht="15" customHeight="1" x14ac:dyDescent="0.2">
      <c r="A76" s="50" t="s">
        <v>30</v>
      </c>
      <c r="B76" s="2"/>
      <c r="C76" s="3"/>
      <c r="D76" s="55"/>
      <c r="E76" s="29">
        <v>16550</v>
      </c>
      <c r="G76" s="55"/>
      <c r="H76" s="29">
        <v>15025</v>
      </c>
      <c r="I76" s="85"/>
      <c r="J76" s="55"/>
      <c r="K76" s="29">
        <v>13463</v>
      </c>
      <c r="L76" s="85"/>
      <c r="M76" s="55"/>
      <c r="N76" s="29">
        <v>12165</v>
      </c>
      <c r="O76" s="85"/>
      <c r="P76" s="38"/>
      <c r="Q76" s="4"/>
    </row>
    <row r="77" spans="1:17" s="54" customFormat="1" ht="15.75" customHeight="1" thickBot="1" x14ac:dyDescent="0.25">
      <c r="A77" s="49" t="s">
        <v>31</v>
      </c>
      <c r="B77" s="2"/>
      <c r="C77" s="3"/>
      <c r="D77" s="51"/>
      <c r="E77" s="56">
        <f>SUM(E71:E76)</f>
        <v>324054</v>
      </c>
      <c r="G77" s="51"/>
      <c r="H77" s="56">
        <f>SUM(H71:H76)</f>
        <v>321314</v>
      </c>
      <c r="I77" s="85"/>
      <c r="J77" s="51"/>
      <c r="K77" s="56">
        <f>SUM(K71:K76)</f>
        <v>385333</v>
      </c>
      <c r="L77" s="85"/>
      <c r="M77" s="51"/>
      <c r="N77" s="56">
        <f>SUM(N71:N76)</f>
        <v>427352</v>
      </c>
      <c r="O77" s="85"/>
      <c r="P77" s="38"/>
      <c r="Q77" s="4"/>
    </row>
    <row r="78" spans="1:17" s="54" customFormat="1" ht="15.75" customHeight="1" thickTop="1" x14ac:dyDescent="0.2">
      <c r="A78" s="2"/>
      <c r="B78" s="2"/>
      <c r="C78" s="3"/>
      <c r="D78" s="57"/>
      <c r="E78" s="15"/>
      <c r="G78" s="57"/>
      <c r="H78" s="15"/>
      <c r="I78" s="85"/>
      <c r="J78" s="57"/>
      <c r="K78" s="15"/>
      <c r="L78" s="85"/>
      <c r="M78" s="57"/>
      <c r="N78" s="15"/>
      <c r="O78" s="85"/>
      <c r="P78" s="38"/>
      <c r="Q78" s="4"/>
    </row>
    <row r="79" spans="1:17" s="54" customFormat="1" ht="15" customHeight="1" x14ac:dyDescent="0.2">
      <c r="A79" s="48" t="s">
        <v>32</v>
      </c>
      <c r="B79" s="2"/>
      <c r="C79" s="3"/>
      <c r="D79" s="57"/>
      <c r="E79" s="15"/>
      <c r="G79" s="57"/>
      <c r="H79" s="15"/>
      <c r="I79" s="85"/>
      <c r="J79" s="57"/>
      <c r="K79" s="15"/>
      <c r="L79" s="85"/>
      <c r="M79" s="57"/>
      <c r="N79" s="15"/>
      <c r="O79" s="85"/>
      <c r="P79" s="38"/>
      <c r="Q79" s="4"/>
    </row>
    <row r="80" spans="1:17" s="54" customFormat="1" ht="15" customHeight="1" x14ac:dyDescent="0.2">
      <c r="A80" s="49" t="s">
        <v>33</v>
      </c>
      <c r="B80" s="2"/>
      <c r="C80" s="3"/>
      <c r="D80" s="57"/>
      <c r="E80" s="15"/>
      <c r="G80" s="57"/>
      <c r="H80" s="15"/>
      <c r="I80" s="85"/>
      <c r="J80" s="57"/>
      <c r="K80" s="15"/>
      <c r="L80" s="85"/>
      <c r="M80" s="57"/>
      <c r="N80" s="15"/>
      <c r="O80" s="85"/>
      <c r="P80" s="38"/>
      <c r="Q80" s="4"/>
    </row>
    <row r="81" spans="1:17" s="54" customFormat="1" ht="15" customHeight="1" x14ac:dyDescent="0.2">
      <c r="A81" s="50" t="s">
        <v>34</v>
      </c>
      <c r="B81" s="2"/>
      <c r="C81" s="3"/>
      <c r="D81" s="51"/>
      <c r="E81" s="52">
        <v>20464</v>
      </c>
      <c r="G81" s="51"/>
      <c r="H81" s="52">
        <v>10204</v>
      </c>
      <c r="I81" s="85"/>
      <c r="J81" s="51"/>
      <c r="K81" s="52">
        <v>16557</v>
      </c>
      <c r="L81" s="85"/>
      <c r="M81" s="51"/>
      <c r="N81" s="52">
        <v>13115</v>
      </c>
      <c r="O81" s="85"/>
      <c r="P81" s="38"/>
      <c r="Q81" s="4"/>
    </row>
    <row r="82" spans="1:17" s="54" customFormat="1" ht="15" customHeight="1" x14ac:dyDescent="0.2">
      <c r="A82" s="50" t="s">
        <v>35</v>
      </c>
      <c r="B82" s="2"/>
      <c r="C82" s="3"/>
      <c r="D82" s="55"/>
      <c r="E82" s="20">
        <v>57975</v>
      </c>
      <c r="G82" s="55"/>
      <c r="H82" s="20">
        <v>64684</v>
      </c>
      <c r="I82" s="85"/>
      <c r="J82" s="55"/>
      <c r="K82" s="20">
        <v>60506</v>
      </c>
      <c r="L82" s="85"/>
      <c r="M82" s="55"/>
      <c r="N82" s="20">
        <v>68736</v>
      </c>
      <c r="O82" s="85"/>
      <c r="P82" s="38"/>
      <c r="Q82" s="4"/>
    </row>
    <row r="83" spans="1:17" s="54" customFormat="1" ht="15" customHeight="1" x14ac:dyDescent="0.2">
      <c r="A83" s="50" t="s">
        <v>36</v>
      </c>
      <c r="B83" s="2"/>
      <c r="C83" s="3"/>
      <c r="D83" s="55"/>
      <c r="E83" s="20">
        <v>19912</v>
      </c>
      <c r="G83" s="55"/>
      <c r="H83" s="20">
        <v>16359</v>
      </c>
      <c r="I83" s="85"/>
      <c r="J83" s="55"/>
      <c r="K83" s="20">
        <v>15591</v>
      </c>
      <c r="L83" s="85"/>
      <c r="M83" s="55"/>
      <c r="N83" s="20">
        <v>19189</v>
      </c>
      <c r="O83" s="85"/>
      <c r="P83" s="38"/>
      <c r="Q83" s="4"/>
    </row>
    <row r="84" spans="1:17" s="54" customFormat="1" ht="15" customHeight="1" x14ac:dyDescent="0.2">
      <c r="A84" s="50" t="s">
        <v>37</v>
      </c>
      <c r="B84" s="2"/>
      <c r="C84" s="3"/>
      <c r="D84" s="55"/>
      <c r="E84" s="29">
        <v>30000</v>
      </c>
      <c r="G84" s="55"/>
      <c r="H84" s="29">
        <v>26000</v>
      </c>
      <c r="I84" s="85"/>
      <c r="J84" s="55"/>
      <c r="K84" s="29">
        <v>0</v>
      </c>
      <c r="L84" s="85"/>
      <c r="M84" s="55"/>
      <c r="N84" s="29">
        <v>0</v>
      </c>
      <c r="O84" s="85"/>
      <c r="P84" s="38"/>
      <c r="Q84" s="4"/>
    </row>
    <row r="85" spans="1:17" s="54" customFormat="1" ht="15" customHeight="1" x14ac:dyDescent="0.2">
      <c r="A85" s="49" t="s">
        <v>38</v>
      </c>
      <c r="B85" s="2"/>
      <c r="C85" s="3"/>
      <c r="D85" s="55"/>
      <c r="E85" s="58">
        <f>SUM(E81:E84)</f>
        <v>128351</v>
      </c>
      <c r="G85" s="55"/>
      <c r="H85" s="58">
        <f>SUM(H81:H84)</f>
        <v>117247</v>
      </c>
      <c r="I85" s="85"/>
      <c r="J85" s="55"/>
      <c r="K85" s="58">
        <f>SUM(K81:K84)</f>
        <v>92654</v>
      </c>
      <c r="L85" s="85"/>
      <c r="M85" s="55"/>
      <c r="N85" s="58">
        <f>SUM(N81:N84)</f>
        <v>101040</v>
      </c>
      <c r="O85" s="85"/>
      <c r="P85" s="38"/>
      <c r="Q85" s="4"/>
    </row>
    <row r="86" spans="1:17" s="54" customFormat="1" ht="15" customHeight="1" x14ac:dyDescent="0.2">
      <c r="A86" s="49"/>
      <c r="B86" s="2"/>
      <c r="C86" s="3"/>
      <c r="D86" s="55"/>
      <c r="E86" s="15"/>
      <c r="G86" s="55"/>
      <c r="H86" s="15"/>
      <c r="I86" s="85"/>
      <c r="J86" s="55"/>
      <c r="K86" s="15"/>
      <c r="L86" s="85"/>
      <c r="M86" s="55"/>
      <c r="N86" s="15"/>
      <c r="O86" s="85"/>
      <c r="P86" s="38"/>
      <c r="Q86" s="4"/>
    </row>
    <row r="87" spans="1:17" s="54" customFormat="1" ht="15" customHeight="1" x14ac:dyDescent="0.2">
      <c r="A87" s="49" t="s">
        <v>39</v>
      </c>
      <c r="B87" s="2"/>
      <c r="C87" s="3"/>
      <c r="D87" s="55"/>
      <c r="E87" s="20">
        <v>17656</v>
      </c>
      <c r="G87" s="55"/>
      <c r="H87" s="20">
        <v>18192</v>
      </c>
      <c r="I87" s="85"/>
      <c r="J87" s="55"/>
      <c r="K87" s="20">
        <v>19564</v>
      </c>
      <c r="L87" s="85"/>
      <c r="M87" s="55"/>
      <c r="N87" s="20">
        <v>19904</v>
      </c>
      <c r="O87" s="85"/>
      <c r="P87" s="38"/>
      <c r="Q87" s="4"/>
    </row>
    <row r="88" spans="1:17" s="54" customFormat="1" ht="15" customHeight="1" x14ac:dyDescent="0.2">
      <c r="A88" s="49" t="s">
        <v>73</v>
      </c>
      <c r="B88" s="2"/>
      <c r="C88" s="3"/>
      <c r="D88" s="55"/>
      <c r="E88" s="20">
        <v>13642</v>
      </c>
      <c r="G88" s="55"/>
      <c r="H88" s="20">
        <v>12975</v>
      </c>
      <c r="I88" s="85"/>
      <c r="J88" s="55"/>
      <c r="K88" s="20">
        <v>12356</v>
      </c>
      <c r="L88" s="85"/>
      <c r="M88" s="55"/>
      <c r="N88" s="20">
        <v>12946</v>
      </c>
      <c r="O88" s="85"/>
      <c r="P88" s="38"/>
      <c r="Q88" s="4"/>
    </row>
    <row r="89" spans="1:17" s="54" customFormat="1" ht="15" customHeight="1" x14ac:dyDescent="0.2">
      <c r="A89" s="49" t="s">
        <v>40</v>
      </c>
      <c r="B89" s="2"/>
      <c r="C89" s="3"/>
      <c r="D89" s="55"/>
      <c r="E89" s="20">
        <v>13490</v>
      </c>
      <c r="G89" s="55"/>
      <c r="H89" s="20">
        <v>13732</v>
      </c>
      <c r="I89" s="85"/>
      <c r="J89" s="55"/>
      <c r="K89" s="20">
        <f>13227+1</f>
        <v>13228</v>
      </c>
      <c r="L89" s="85"/>
      <c r="M89" s="55"/>
      <c r="N89" s="20">
        <v>13137</v>
      </c>
      <c r="O89" s="85"/>
      <c r="P89" s="38"/>
      <c r="Q89" s="4"/>
    </row>
    <row r="90" spans="1:17" s="54" customFormat="1" ht="15" customHeight="1" x14ac:dyDescent="0.2">
      <c r="A90" s="49"/>
      <c r="B90" s="2"/>
      <c r="C90" s="3"/>
      <c r="D90" s="59"/>
      <c r="E90" s="15"/>
      <c r="G90" s="59"/>
      <c r="H90" s="15"/>
      <c r="I90" s="85"/>
      <c r="J90" s="59"/>
      <c r="K90" s="15"/>
      <c r="L90" s="85"/>
      <c r="M90" s="59"/>
      <c r="N90" s="15"/>
      <c r="O90" s="85"/>
      <c r="P90" s="38"/>
      <c r="Q90" s="4"/>
    </row>
    <row r="91" spans="1:17" s="54" customFormat="1" ht="15" customHeight="1" x14ac:dyDescent="0.2">
      <c r="A91" s="49" t="s">
        <v>41</v>
      </c>
      <c r="B91" s="2"/>
      <c r="C91" s="3"/>
      <c r="D91" s="55"/>
      <c r="E91" s="15"/>
      <c r="G91" s="55"/>
      <c r="H91" s="15"/>
      <c r="I91" s="85"/>
      <c r="J91" s="55"/>
      <c r="K91" s="15"/>
      <c r="L91" s="85"/>
      <c r="M91" s="55"/>
      <c r="N91" s="15"/>
      <c r="O91" s="85"/>
      <c r="P91" s="38"/>
      <c r="Q91" s="4"/>
    </row>
    <row r="92" spans="1:17" s="54" customFormat="1" ht="15" customHeight="1" x14ac:dyDescent="0.2">
      <c r="A92" s="50" t="s">
        <v>42</v>
      </c>
      <c r="B92" s="2"/>
      <c r="C92" s="3"/>
      <c r="D92" s="60"/>
      <c r="E92" s="20">
        <v>1549</v>
      </c>
      <c r="G92" s="60"/>
      <c r="H92" s="20">
        <v>1587</v>
      </c>
      <c r="I92" s="85"/>
      <c r="J92" s="60"/>
      <c r="K92" s="20">
        <v>1544</v>
      </c>
      <c r="L92" s="85"/>
      <c r="M92" s="60"/>
      <c r="N92" s="20">
        <v>1553</v>
      </c>
      <c r="O92" s="85"/>
      <c r="P92" s="38"/>
      <c r="Q92" s="4"/>
    </row>
    <row r="93" spans="1:17" s="54" customFormat="1" ht="15" customHeight="1" x14ac:dyDescent="0.2">
      <c r="A93" s="50" t="s">
        <v>43</v>
      </c>
      <c r="B93" s="2"/>
      <c r="C93" s="3"/>
      <c r="D93" s="55"/>
      <c r="E93" s="20">
        <v>899978</v>
      </c>
      <c r="G93" s="55"/>
      <c r="H93" s="20">
        <v>912402</v>
      </c>
      <c r="I93" s="85"/>
      <c r="J93" s="55"/>
      <c r="K93" s="20">
        <f>939875-1</f>
        <v>939874</v>
      </c>
      <c r="L93" s="85"/>
      <c r="M93" s="55"/>
      <c r="N93" s="20">
        <v>948055</v>
      </c>
      <c r="O93" s="85"/>
      <c r="P93" s="38"/>
      <c r="Q93" s="4"/>
    </row>
    <row r="94" spans="1:17" s="54" customFormat="1" ht="15" customHeight="1" x14ac:dyDescent="0.2">
      <c r="A94" s="50" t="s">
        <v>81</v>
      </c>
      <c r="B94" s="2"/>
      <c r="C94" s="3"/>
      <c r="D94" s="55"/>
      <c r="E94" s="20">
        <v>-1106</v>
      </c>
      <c r="G94" s="55"/>
      <c r="H94" s="20">
        <v>-1103</v>
      </c>
      <c r="I94" s="85"/>
      <c r="J94" s="55"/>
      <c r="K94" s="20">
        <v>-693</v>
      </c>
      <c r="L94" s="85"/>
      <c r="M94" s="55"/>
      <c r="N94" s="20">
        <v>-191</v>
      </c>
      <c r="O94" s="85"/>
      <c r="P94" s="38"/>
      <c r="Q94" s="4"/>
    </row>
    <row r="95" spans="1:17" s="54" customFormat="1" ht="15" customHeight="1" x14ac:dyDescent="0.2">
      <c r="A95" s="50" t="s">
        <v>44</v>
      </c>
      <c r="B95" s="2"/>
      <c r="C95" s="3"/>
      <c r="D95" s="55"/>
      <c r="E95" s="20">
        <v>-709520</v>
      </c>
      <c r="G95" s="55"/>
      <c r="H95" s="20">
        <v>-713732</v>
      </c>
      <c r="I95" s="85"/>
      <c r="J95" s="55"/>
      <c r="K95" s="20">
        <v>-693194</v>
      </c>
      <c r="L95" s="85"/>
      <c r="M95" s="55"/>
      <c r="N95" s="20">
        <v>-669092</v>
      </c>
      <c r="O95" s="85"/>
      <c r="P95" s="38"/>
      <c r="Q95" s="4"/>
    </row>
    <row r="96" spans="1:17" s="54" customFormat="1" ht="15" customHeight="1" x14ac:dyDescent="0.2">
      <c r="A96" s="50" t="s">
        <v>45</v>
      </c>
      <c r="B96" s="2"/>
      <c r="C96" s="3"/>
      <c r="D96" s="55"/>
      <c r="E96" s="20">
        <v>-39986</v>
      </c>
      <c r="G96" s="55"/>
      <c r="H96" s="20">
        <v>-39986</v>
      </c>
      <c r="I96" s="85"/>
      <c r="J96" s="55"/>
      <c r="K96" s="20">
        <v>0</v>
      </c>
      <c r="L96" s="85"/>
      <c r="M96" s="55"/>
      <c r="N96" s="20">
        <v>0</v>
      </c>
      <c r="O96" s="85"/>
      <c r="P96" s="38"/>
      <c r="Q96" s="4"/>
    </row>
    <row r="97" spans="1:19" s="54" customFormat="1" ht="15" customHeight="1" x14ac:dyDescent="0.2">
      <c r="A97" s="49" t="s">
        <v>46</v>
      </c>
      <c r="B97" s="2"/>
      <c r="C97" s="3"/>
      <c r="D97" s="55"/>
      <c r="E97" s="61">
        <f>SUM(E92:E96)</f>
        <v>150915</v>
      </c>
      <c r="G97" s="55"/>
      <c r="H97" s="61">
        <f>SUM(H92:H96)</f>
        <v>159168</v>
      </c>
      <c r="I97" s="85"/>
      <c r="J97" s="55"/>
      <c r="K97" s="61">
        <f>SUM(K92:K96)</f>
        <v>247531</v>
      </c>
      <c r="L97" s="85"/>
      <c r="M97" s="55"/>
      <c r="N97" s="61">
        <f>SUM(N92:N96)</f>
        <v>280325</v>
      </c>
      <c r="O97" s="85"/>
      <c r="P97" s="38"/>
      <c r="Q97" s="4"/>
    </row>
    <row r="98" spans="1:19" s="54" customFormat="1" ht="15" customHeight="1" x14ac:dyDescent="0.2">
      <c r="A98" s="2"/>
      <c r="B98" s="2"/>
      <c r="C98" s="3"/>
      <c r="D98" s="55"/>
      <c r="E98" s="62"/>
      <c r="G98" s="55"/>
      <c r="H98" s="62"/>
      <c r="I98" s="85"/>
      <c r="J98" s="55"/>
      <c r="K98" s="62"/>
      <c r="L98" s="85"/>
      <c r="M98" s="55"/>
      <c r="N98" s="62"/>
      <c r="O98" s="85"/>
      <c r="P98" s="38"/>
      <c r="Q98" s="4"/>
    </row>
    <row r="99" spans="1:19" s="54" customFormat="1" ht="15.75" customHeight="1" thickBot="1" x14ac:dyDescent="0.25">
      <c r="A99" s="49" t="s">
        <v>47</v>
      </c>
      <c r="B99" s="2"/>
      <c r="C99" s="3"/>
      <c r="D99" s="51"/>
      <c r="E99" s="56">
        <f>+E85+E87+E89+E97+E88</f>
        <v>324054</v>
      </c>
      <c r="G99" s="51"/>
      <c r="H99" s="56">
        <f>+H85+H87+H89+H97+H88</f>
        <v>321314</v>
      </c>
      <c r="I99" s="85"/>
      <c r="J99" s="51"/>
      <c r="K99" s="56">
        <f>+K85+K87+K89+K97+K88</f>
        <v>385333</v>
      </c>
      <c r="L99" s="85"/>
      <c r="M99" s="51"/>
      <c r="N99" s="56">
        <f>+N85+N87+N89+N97+N88</f>
        <v>427352</v>
      </c>
      <c r="O99" s="85"/>
      <c r="P99" s="38"/>
      <c r="Q99" s="4"/>
    </row>
    <row r="100" spans="1:19" s="54" customFormat="1" ht="16.5" customHeight="1" thickTop="1" thickBot="1" x14ac:dyDescent="0.25">
      <c r="A100" s="2"/>
      <c r="B100" s="2"/>
      <c r="C100" s="3"/>
      <c r="D100" s="63"/>
      <c r="E100" s="64"/>
      <c r="G100" s="63"/>
      <c r="H100" s="64"/>
      <c r="I100" s="85"/>
      <c r="J100" s="63"/>
      <c r="K100" s="64"/>
      <c r="L100" s="85"/>
      <c r="M100" s="63"/>
      <c r="N100" s="64"/>
      <c r="O100" s="85"/>
      <c r="P100" s="38"/>
      <c r="Q100" s="4"/>
    </row>
    <row r="101" spans="1:19" s="54" customFormat="1" x14ac:dyDescent="0.25">
      <c r="A101" s="7"/>
      <c r="B101" s="2"/>
      <c r="C101" s="3"/>
      <c r="D101" s="38"/>
      <c r="E101" s="65"/>
      <c r="G101" s="38"/>
      <c r="H101" s="65"/>
      <c r="I101" s="6"/>
      <c r="J101" s="38"/>
      <c r="K101" s="65"/>
      <c r="L101" s="6"/>
      <c r="M101" s="38"/>
      <c r="N101" s="65"/>
      <c r="O101" s="6"/>
      <c r="P101" s="38"/>
      <c r="Q101" s="4"/>
    </row>
    <row r="102" spans="1:19" s="54" customFormat="1" ht="12.75" x14ac:dyDescent="0.2">
      <c r="A102" s="7"/>
      <c r="B102" s="2"/>
      <c r="C102" s="3"/>
      <c r="D102" s="38"/>
      <c r="E102" s="4"/>
      <c r="G102" s="38"/>
      <c r="H102" s="4"/>
      <c r="J102" s="38"/>
      <c r="K102" s="4"/>
      <c r="M102" s="38"/>
      <c r="N102" s="4"/>
      <c r="P102" s="38"/>
      <c r="Q102" s="4"/>
    </row>
    <row r="103" spans="1:19" s="54" customFormat="1" ht="12.75" x14ac:dyDescent="0.2">
      <c r="A103" s="1" t="s">
        <v>0</v>
      </c>
      <c r="B103" s="2"/>
      <c r="C103" s="3"/>
      <c r="D103" s="38"/>
      <c r="E103" s="4"/>
      <c r="G103" s="38"/>
      <c r="H103" s="4"/>
      <c r="J103" s="38"/>
      <c r="K103" s="4"/>
      <c r="M103" s="38"/>
      <c r="N103" s="4"/>
      <c r="P103" s="38"/>
      <c r="Q103" s="4"/>
    </row>
    <row r="104" spans="1:19" s="54" customFormat="1" ht="12.75" x14ac:dyDescent="0.2">
      <c r="A104" s="1" t="s">
        <v>1</v>
      </c>
      <c r="B104" s="2"/>
      <c r="C104" s="3"/>
      <c r="D104" s="38"/>
      <c r="E104" s="4"/>
      <c r="G104" s="38"/>
      <c r="H104" s="4"/>
      <c r="J104" s="38"/>
      <c r="K104" s="4"/>
      <c r="M104" s="38"/>
      <c r="N104" s="4"/>
      <c r="P104" s="38"/>
      <c r="Q104" s="4"/>
    </row>
    <row r="105" spans="1:19" s="54" customFormat="1" ht="12.75" x14ac:dyDescent="0.2">
      <c r="A105" s="1" t="s">
        <v>78</v>
      </c>
      <c r="B105" s="2"/>
      <c r="C105" s="3"/>
      <c r="D105" s="38"/>
      <c r="E105" s="4"/>
      <c r="G105" s="38"/>
      <c r="H105" s="4"/>
      <c r="J105" s="38"/>
      <c r="K105" s="4"/>
      <c r="M105" s="38"/>
      <c r="N105" s="4"/>
      <c r="P105" s="38"/>
      <c r="Q105" s="4"/>
    </row>
    <row r="106" spans="1:19" s="54" customFormat="1" ht="13.5" thickBot="1" x14ac:dyDescent="0.25">
      <c r="A106" s="7" t="s">
        <v>2</v>
      </c>
      <c r="B106" s="2"/>
      <c r="C106" s="3"/>
      <c r="D106" s="38"/>
      <c r="E106" s="4"/>
      <c r="G106" s="38"/>
      <c r="H106" s="4"/>
      <c r="J106" s="38"/>
      <c r="K106" s="4"/>
      <c r="M106" s="38"/>
      <c r="N106" s="4"/>
      <c r="P106" s="38"/>
      <c r="Q106" s="4"/>
    </row>
    <row r="107" spans="1:19" s="54" customFormat="1" ht="15" customHeight="1" x14ac:dyDescent="0.2">
      <c r="A107" s="2"/>
      <c r="B107" s="2"/>
      <c r="C107" s="3"/>
      <c r="D107" s="96" t="s">
        <v>5</v>
      </c>
      <c r="E107" s="97"/>
      <c r="G107" s="96" t="s">
        <v>5</v>
      </c>
      <c r="H107" s="97"/>
      <c r="J107" s="96" t="s">
        <v>5</v>
      </c>
      <c r="K107" s="97"/>
      <c r="M107" s="96" t="s">
        <v>5</v>
      </c>
      <c r="N107" s="97"/>
      <c r="P107" s="96" t="s">
        <v>108</v>
      </c>
      <c r="Q107" s="97"/>
    </row>
    <row r="108" spans="1:19" s="54" customFormat="1" ht="12.75" x14ac:dyDescent="0.2">
      <c r="A108" s="2"/>
      <c r="B108" s="2"/>
      <c r="C108" s="3"/>
      <c r="D108" s="98">
        <f>D6</f>
        <v>43918</v>
      </c>
      <c r="E108" s="99"/>
      <c r="G108" s="98">
        <f>G6</f>
        <v>44009</v>
      </c>
      <c r="H108" s="99"/>
      <c r="J108" s="98">
        <f>J6</f>
        <v>44100</v>
      </c>
      <c r="K108" s="99"/>
      <c r="M108" s="98">
        <f>M6</f>
        <v>44196</v>
      </c>
      <c r="N108" s="99"/>
      <c r="P108" s="98">
        <f>P6</f>
        <v>44196</v>
      </c>
      <c r="Q108" s="99"/>
    </row>
    <row r="109" spans="1:19" s="54" customFormat="1" ht="12.75" x14ac:dyDescent="0.2">
      <c r="A109" s="48" t="s">
        <v>48</v>
      </c>
      <c r="B109" s="2"/>
      <c r="C109" s="3"/>
      <c r="D109" s="14"/>
      <c r="E109" s="15"/>
      <c r="G109" s="14"/>
      <c r="H109" s="15"/>
      <c r="J109" s="14"/>
      <c r="K109" s="15"/>
      <c r="M109" s="14"/>
      <c r="N109" s="15"/>
      <c r="P109" s="14"/>
      <c r="Q109" s="15"/>
    </row>
    <row r="110" spans="1:19" s="54" customFormat="1" ht="12.75" x14ac:dyDescent="0.2">
      <c r="A110" s="48"/>
      <c r="B110" s="2" t="s">
        <v>93</v>
      </c>
      <c r="C110" s="3"/>
      <c r="D110" s="14"/>
      <c r="E110" s="66">
        <f>D36</f>
        <v>-6944</v>
      </c>
      <c r="G110" s="14"/>
      <c r="H110" s="66">
        <f>G36</f>
        <v>-4212</v>
      </c>
      <c r="J110" s="14"/>
      <c r="K110" s="66">
        <f>J36</f>
        <v>20538</v>
      </c>
      <c r="M110" s="14"/>
      <c r="N110" s="66">
        <f>M36</f>
        <v>24102</v>
      </c>
      <c r="P110" s="14"/>
      <c r="Q110" s="66">
        <f>E110+H110+K110+N110</f>
        <v>33484</v>
      </c>
      <c r="S110" s="94"/>
    </row>
    <row r="111" spans="1:19" s="54" customFormat="1" ht="25.5" x14ac:dyDescent="0.2">
      <c r="A111" s="48"/>
      <c r="B111" s="67" t="s">
        <v>100</v>
      </c>
      <c r="C111" s="3"/>
      <c r="D111" s="14"/>
      <c r="E111" s="15"/>
      <c r="G111" s="14"/>
      <c r="H111" s="15"/>
      <c r="J111" s="14"/>
      <c r="K111" s="15"/>
      <c r="M111" s="14"/>
      <c r="N111" s="15"/>
      <c r="P111" s="14"/>
      <c r="Q111" s="15"/>
    </row>
    <row r="112" spans="1:19" s="54" customFormat="1" ht="12.75" x14ac:dyDescent="0.2">
      <c r="A112" s="48"/>
      <c r="B112" s="50" t="s">
        <v>49</v>
      </c>
      <c r="C112" s="3"/>
      <c r="D112" s="14"/>
      <c r="E112" s="68">
        <v>2984</v>
      </c>
      <c r="G112" s="14"/>
      <c r="H112" s="68">
        <v>3241</v>
      </c>
      <c r="J112" s="14"/>
      <c r="K112" s="68">
        <f>3574+1</f>
        <v>3575</v>
      </c>
      <c r="M112" s="14"/>
      <c r="N112" s="68">
        <v>4160</v>
      </c>
      <c r="P112" s="14"/>
      <c r="Q112" s="68">
        <f t="shared" ref="Q112:Q114" si="9">E112+H112+K112+N112</f>
        <v>13960</v>
      </c>
      <c r="S112" s="94"/>
    </row>
    <row r="113" spans="1:19" s="54" customFormat="1" ht="12.75" x14ac:dyDescent="0.2">
      <c r="A113" s="48"/>
      <c r="B113" s="50" t="s">
        <v>50</v>
      </c>
      <c r="C113" s="3"/>
      <c r="D113" s="14"/>
      <c r="E113" s="20">
        <v>3544</v>
      </c>
      <c r="G113" s="14"/>
      <c r="H113" s="20">
        <v>3462</v>
      </c>
      <c r="J113" s="14"/>
      <c r="K113" s="20">
        <v>3305</v>
      </c>
      <c r="M113" s="14"/>
      <c r="N113" s="20">
        <v>3407</v>
      </c>
      <c r="P113" s="14"/>
      <c r="Q113" s="20">
        <f t="shared" si="9"/>
        <v>13718</v>
      </c>
      <c r="S113" s="94"/>
    </row>
    <row r="114" spans="1:19" s="54" customFormat="1" ht="12.75" x14ac:dyDescent="0.2">
      <c r="A114" s="48"/>
      <c r="B114" s="50" t="s">
        <v>87</v>
      </c>
      <c r="C114" s="3"/>
      <c r="D114" s="14"/>
      <c r="E114" s="20">
        <v>0</v>
      </c>
      <c r="G114" s="14"/>
      <c r="H114" s="20">
        <v>3749</v>
      </c>
      <c r="J114" s="14"/>
      <c r="K114" s="20">
        <v>0</v>
      </c>
      <c r="M114" s="14"/>
      <c r="N114" s="20">
        <v>166</v>
      </c>
      <c r="P114" s="14"/>
      <c r="Q114" s="20">
        <f t="shared" si="9"/>
        <v>3915</v>
      </c>
      <c r="S114" s="94"/>
    </row>
    <row r="115" spans="1:19" s="54" customFormat="1" ht="12.75" x14ac:dyDescent="0.2">
      <c r="A115" s="48"/>
      <c r="B115" s="50" t="s">
        <v>51</v>
      </c>
      <c r="C115" s="3"/>
      <c r="D115" s="14"/>
      <c r="E115" s="68"/>
      <c r="G115" s="14"/>
      <c r="H115" s="68"/>
      <c r="J115" s="14"/>
      <c r="K115" s="68"/>
      <c r="M115" s="14"/>
      <c r="N115" s="68"/>
      <c r="P115" s="14"/>
      <c r="Q115" s="68"/>
      <c r="S115" s="94"/>
    </row>
    <row r="116" spans="1:19" s="54" customFormat="1" ht="12.75" x14ac:dyDescent="0.2">
      <c r="A116" s="48"/>
      <c r="B116" s="69" t="s">
        <v>52</v>
      </c>
      <c r="C116" s="3"/>
      <c r="D116" s="14"/>
      <c r="E116" s="68">
        <v>-20627</v>
      </c>
      <c r="G116" s="14"/>
      <c r="H116" s="68">
        <v>8545</v>
      </c>
      <c r="J116" s="14"/>
      <c r="K116" s="68">
        <v>-10540</v>
      </c>
      <c r="M116" s="14"/>
      <c r="N116" s="68">
        <v>-288</v>
      </c>
      <c r="P116" s="14"/>
      <c r="Q116" s="68">
        <f t="shared" ref="Q116:Q122" si="10">E116+H116+K116+N116</f>
        <v>-22910</v>
      </c>
      <c r="S116" s="94"/>
    </row>
    <row r="117" spans="1:19" s="54" customFormat="1" ht="12.75" x14ac:dyDescent="0.2">
      <c r="A117" s="48"/>
      <c r="B117" s="69" t="s">
        <v>53</v>
      </c>
      <c r="C117" s="3"/>
      <c r="D117" s="14"/>
      <c r="E117" s="68">
        <v>9614</v>
      </c>
      <c r="G117" s="14"/>
      <c r="H117" s="68">
        <v>-6120</v>
      </c>
      <c r="J117" s="14"/>
      <c r="K117" s="68">
        <v>-4958</v>
      </c>
      <c r="M117" s="14"/>
      <c r="N117" s="68">
        <v>-10652</v>
      </c>
      <c r="P117" s="14"/>
      <c r="Q117" s="68">
        <f t="shared" si="10"/>
        <v>-12116</v>
      </c>
      <c r="S117" s="94"/>
    </row>
    <row r="118" spans="1:19" s="54" customFormat="1" ht="12.75" x14ac:dyDescent="0.2">
      <c r="A118" s="48"/>
      <c r="B118" s="69" t="s">
        <v>54</v>
      </c>
      <c r="C118" s="3"/>
      <c r="D118" s="14"/>
      <c r="E118" s="68">
        <v>758</v>
      </c>
      <c r="G118" s="14"/>
      <c r="H118" s="68">
        <v>417</v>
      </c>
      <c r="J118" s="14"/>
      <c r="K118" s="68">
        <v>2535</v>
      </c>
      <c r="M118" s="14"/>
      <c r="N118" s="68">
        <v>-2937</v>
      </c>
      <c r="P118" s="14"/>
      <c r="Q118" s="68">
        <f t="shared" si="10"/>
        <v>773</v>
      </c>
      <c r="S118" s="94"/>
    </row>
    <row r="119" spans="1:19" s="54" customFormat="1" ht="12.75" x14ac:dyDescent="0.2">
      <c r="A119" s="48"/>
      <c r="B119" s="69" t="s">
        <v>55</v>
      </c>
      <c r="C119" s="3"/>
      <c r="D119" s="14"/>
      <c r="E119" s="68">
        <v>9472</v>
      </c>
      <c r="G119" s="14"/>
      <c r="H119" s="68">
        <v>-10143</v>
      </c>
      <c r="J119" s="14"/>
      <c r="K119" s="68">
        <v>6287</v>
      </c>
      <c r="M119" s="14"/>
      <c r="N119" s="68">
        <v>-3426</v>
      </c>
      <c r="P119" s="14"/>
      <c r="Q119" s="68">
        <f t="shared" si="10"/>
        <v>2190</v>
      </c>
      <c r="S119" s="94"/>
    </row>
    <row r="120" spans="1:19" s="54" customFormat="1" ht="12.75" x14ac:dyDescent="0.2">
      <c r="A120" s="48"/>
      <c r="B120" s="69" t="s">
        <v>56</v>
      </c>
      <c r="C120" s="3"/>
      <c r="D120" s="14"/>
      <c r="E120" s="68">
        <v>1367</v>
      </c>
      <c r="G120" s="14"/>
      <c r="H120" s="68">
        <v>6501</v>
      </c>
      <c r="J120" s="14"/>
      <c r="K120" s="68">
        <v>-4034</v>
      </c>
      <c r="M120" s="14"/>
      <c r="N120" s="68">
        <v>8088</v>
      </c>
      <c r="P120" s="14"/>
      <c r="Q120" s="68">
        <f t="shared" si="10"/>
        <v>11922</v>
      </c>
      <c r="S120" s="94"/>
    </row>
    <row r="121" spans="1:19" s="54" customFormat="1" ht="12.75" x14ac:dyDescent="0.2">
      <c r="A121" s="48"/>
      <c r="B121" s="69" t="s">
        <v>57</v>
      </c>
      <c r="C121" s="3"/>
      <c r="D121" s="14"/>
      <c r="E121" s="68">
        <v>2071</v>
      </c>
      <c r="G121" s="14"/>
      <c r="H121" s="68">
        <v>-3018</v>
      </c>
      <c r="J121" s="14"/>
      <c r="K121" s="68">
        <f>605</f>
        <v>605</v>
      </c>
      <c r="M121" s="14"/>
      <c r="N121" s="68">
        <v>3939</v>
      </c>
      <c r="P121" s="14"/>
      <c r="Q121" s="68">
        <f t="shared" si="10"/>
        <v>3597</v>
      </c>
      <c r="S121" s="94"/>
    </row>
    <row r="122" spans="1:19" s="54" customFormat="1" ht="12.75" x14ac:dyDescent="0.2">
      <c r="A122" s="48"/>
      <c r="B122" s="69" t="s">
        <v>58</v>
      </c>
      <c r="C122" s="3"/>
      <c r="D122" s="14"/>
      <c r="E122" s="68">
        <v>-990</v>
      </c>
      <c r="G122" s="14"/>
      <c r="H122" s="68">
        <v>264</v>
      </c>
      <c r="J122" s="14"/>
      <c r="K122" s="68">
        <f>-311-1</f>
        <v>-312</v>
      </c>
      <c r="M122" s="14"/>
      <c r="N122" s="68">
        <f>3915-1</f>
        <v>3914</v>
      </c>
      <c r="P122" s="14"/>
      <c r="Q122" s="68">
        <f t="shared" si="10"/>
        <v>2876</v>
      </c>
      <c r="S122" s="94"/>
    </row>
    <row r="123" spans="1:19" s="54" customFormat="1" ht="12.75" x14ac:dyDescent="0.2">
      <c r="A123" s="49" t="s">
        <v>82</v>
      </c>
      <c r="B123" s="2"/>
      <c r="C123" s="3"/>
      <c r="D123" s="70"/>
      <c r="E123" s="71">
        <f>SUM(E110:E122)</f>
        <v>1249</v>
      </c>
      <c r="G123" s="70"/>
      <c r="H123" s="71">
        <f>SUM(H110:H122)</f>
        <v>2686</v>
      </c>
      <c r="J123" s="70"/>
      <c r="K123" s="71">
        <f>SUM(K110:K122)</f>
        <v>17001</v>
      </c>
      <c r="M123" s="70"/>
      <c r="N123" s="71">
        <f>SUM(N110:N122)</f>
        <v>30473</v>
      </c>
      <c r="P123" s="70"/>
      <c r="Q123" s="71">
        <f>SUM(Q110:Q122)</f>
        <v>51409</v>
      </c>
      <c r="S123" s="94"/>
    </row>
    <row r="124" spans="1:19" s="54" customFormat="1" ht="12.75" x14ac:dyDescent="0.2">
      <c r="A124" s="49"/>
      <c r="B124" s="2"/>
      <c r="C124" s="3"/>
      <c r="D124" s="72"/>
      <c r="E124" s="73"/>
      <c r="G124" s="72"/>
      <c r="H124" s="73"/>
      <c r="J124" s="72"/>
      <c r="K124" s="73"/>
      <c r="M124" s="72"/>
      <c r="N124" s="73"/>
      <c r="P124" s="72"/>
      <c r="Q124" s="73"/>
      <c r="S124" s="94"/>
    </row>
    <row r="125" spans="1:19" s="54" customFormat="1" ht="12.75" x14ac:dyDescent="0.2">
      <c r="A125" s="48" t="s">
        <v>99</v>
      </c>
      <c r="B125" s="2"/>
      <c r="C125" s="3"/>
      <c r="D125" s="72"/>
      <c r="E125" s="73"/>
      <c r="G125" s="72"/>
      <c r="H125" s="73"/>
      <c r="J125" s="72"/>
      <c r="K125" s="73"/>
      <c r="M125" s="72"/>
      <c r="N125" s="73"/>
      <c r="P125" s="72"/>
      <c r="Q125" s="73"/>
      <c r="S125" s="94"/>
    </row>
    <row r="126" spans="1:19" s="54" customFormat="1" ht="12.75" x14ac:dyDescent="0.2">
      <c r="A126" s="50" t="s">
        <v>59</v>
      </c>
      <c r="B126" s="2"/>
      <c r="C126" s="3"/>
      <c r="D126" s="74"/>
      <c r="E126" s="68">
        <v>-1729</v>
      </c>
      <c r="G126" s="14"/>
      <c r="H126" s="68">
        <v>-2751</v>
      </c>
      <c r="J126" s="14"/>
      <c r="K126" s="68">
        <f>-1138+1</f>
        <v>-1137</v>
      </c>
      <c r="M126" s="14"/>
      <c r="N126" s="68">
        <f>-2201-1</f>
        <v>-2202</v>
      </c>
      <c r="P126" s="14"/>
      <c r="Q126" s="68">
        <f t="shared" ref="Q126:Q128" si="11">E126+H126+K126+N126</f>
        <v>-7819</v>
      </c>
      <c r="S126" s="94"/>
    </row>
    <row r="127" spans="1:19" s="54" customFormat="1" ht="12.75" x14ac:dyDescent="0.2">
      <c r="A127" s="50" t="s">
        <v>102</v>
      </c>
      <c r="B127" s="2"/>
      <c r="C127" s="3"/>
      <c r="D127" s="74"/>
      <c r="E127" s="78">
        <v>0</v>
      </c>
      <c r="G127" s="74"/>
      <c r="H127" s="78">
        <v>0</v>
      </c>
      <c r="J127" s="74"/>
      <c r="K127" s="78">
        <v>-39986</v>
      </c>
      <c r="M127" s="74"/>
      <c r="N127" s="78">
        <v>-32996</v>
      </c>
      <c r="P127" s="74"/>
      <c r="Q127" s="78">
        <f t="shared" si="11"/>
        <v>-72982</v>
      </c>
      <c r="S127" s="94"/>
    </row>
    <row r="128" spans="1:19" s="54" customFormat="1" ht="12.75" x14ac:dyDescent="0.2">
      <c r="A128" s="50" t="s">
        <v>107</v>
      </c>
      <c r="B128" s="2"/>
      <c r="C128" s="3"/>
      <c r="D128" s="74"/>
      <c r="E128" s="78">
        <v>0</v>
      </c>
      <c r="G128" s="74"/>
      <c r="H128" s="78">
        <v>0</v>
      </c>
      <c r="J128" s="74"/>
      <c r="K128" s="78">
        <v>0</v>
      </c>
      <c r="M128" s="74"/>
      <c r="N128" s="78">
        <v>20000</v>
      </c>
      <c r="P128" s="74"/>
      <c r="Q128" s="78">
        <f t="shared" si="11"/>
        <v>20000</v>
      </c>
      <c r="S128" s="94"/>
    </row>
    <row r="129" spans="1:19" s="54" customFormat="1" ht="12.75" x14ac:dyDescent="0.2">
      <c r="A129" s="49" t="s">
        <v>101</v>
      </c>
      <c r="B129" s="2"/>
      <c r="C129" s="3"/>
      <c r="D129" s="74"/>
      <c r="E129" s="71">
        <f>SUM(E126:E128)</f>
        <v>-1729</v>
      </c>
      <c r="G129" s="70"/>
      <c r="H129" s="71">
        <f>SUM(H126:H128)</f>
        <v>-2751</v>
      </c>
      <c r="J129" s="70"/>
      <c r="K129" s="71">
        <f>SUM(K126:K128)</f>
        <v>-41123</v>
      </c>
      <c r="M129" s="70"/>
      <c r="N129" s="71">
        <f>SUM(N126:N128)</f>
        <v>-15198</v>
      </c>
      <c r="P129" s="70"/>
      <c r="Q129" s="71">
        <f>SUM(Q126:Q128)</f>
        <v>-60801</v>
      </c>
      <c r="S129" s="94"/>
    </row>
    <row r="130" spans="1:19" s="54" customFormat="1" ht="12.75" x14ac:dyDescent="0.2">
      <c r="A130" s="49"/>
      <c r="B130" s="2"/>
      <c r="C130" s="3"/>
      <c r="D130" s="72"/>
      <c r="E130" s="73"/>
      <c r="G130" s="72"/>
      <c r="H130" s="73"/>
      <c r="J130" s="72"/>
      <c r="K130" s="73"/>
      <c r="M130" s="72"/>
      <c r="N130" s="73"/>
      <c r="P130" s="72"/>
      <c r="Q130" s="73"/>
      <c r="S130" s="94"/>
    </row>
    <row r="131" spans="1:19" s="54" customFormat="1" ht="12.75" x14ac:dyDescent="0.2">
      <c r="A131" s="48" t="s">
        <v>60</v>
      </c>
      <c r="B131" s="2"/>
      <c r="C131" s="3"/>
      <c r="D131" s="72"/>
      <c r="E131" s="73"/>
      <c r="G131" s="72"/>
      <c r="H131" s="73"/>
      <c r="J131" s="72"/>
      <c r="K131" s="73"/>
      <c r="M131" s="72"/>
      <c r="N131" s="73"/>
      <c r="P131" s="72"/>
      <c r="Q131" s="73"/>
      <c r="S131" s="94"/>
    </row>
    <row r="132" spans="1:19" s="54" customFormat="1" ht="12.75" x14ac:dyDescent="0.2">
      <c r="A132" s="50" t="s">
        <v>61</v>
      </c>
      <c r="B132" s="2"/>
      <c r="C132" s="3"/>
      <c r="D132" s="72"/>
      <c r="E132" s="68">
        <v>1099</v>
      </c>
      <c r="G132" s="72"/>
      <c r="H132" s="68">
        <v>4509</v>
      </c>
      <c r="J132" s="72"/>
      <c r="K132" s="68">
        <v>2133</v>
      </c>
      <c r="M132" s="72"/>
      <c r="N132" s="68">
        <f>1242+1</f>
        <v>1243</v>
      </c>
      <c r="P132" s="72"/>
      <c r="Q132" s="68">
        <f t="shared" ref="Q132:Q138" si="12">E132+H132+K132+N132</f>
        <v>8984</v>
      </c>
      <c r="S132" s="94"/>
    </row>
    <row r="133" spans="1:19" s="54" customFormat="1" ht="12.75" x14ac:dyDescent="0.2">
      <c r="A133" s="50" t="s">
        <v>88</v>
      </c>
      <c r="B133" s="2"/>
      <c r="C133" s="3"/>
      <c r="D133" s="72"/>
      <c r="E133" s="26">
        <v>0</v>
      </c>
      <c r="G133" s="72"/>
      <c r="H133" s="68">
        <v>4712</v>
      </c>
      <c r="J133" s="72"/>
      <c r="K133" s="68">
        <f>1646-2</f>
        <v>1644</v>
      </c>
      <c r="M133" s="72"/>
      <c r="N133" s="68">
        <f>2786+1</f>
        <v>2787</v>
      </c>
      <c r="P133" s="72"/>
      <c r="Q133" s="68">
        <f t="shared" si="12"/>
        <v>9143</v>
      </c>
      <c r="S133" s="94"/>
    </row>
    <row r="134" spans="1:19" s="54" customFormat="1" ht="12.75" x14ac:dyDescent="0.2">
      <c r="A134" s="50" t="s">
        <v>74</v>
      </c>
      <c r="B134" s="2"/>
      <c r="C134" s="3"/>
      <c r="D134" s="72"/>
      <c r="E134" s="68">
        <v>-842</v>
      </c>
      <c r="G134" s="72"/>
      <c r="H134" s="68">
        <v>-687</v>
      </c>
      <c r="J134" s="72"/>
      <c r="K134" s="68">
        <v>-813</v>
      </c>
      <c r="M134" s="72"/>
      <c r="N134" s="68">
        <v>-3416</v>
      </c>
      <c r="P134" s="72"/>
      <c r="Q134" s="68">
        <f t="shared" si="12"/>
        <v>-5758</v>
      </c>
      <c r="S134" s="94"/>
    </row>
    <row r="135" spans="1:19" s="54" customFormat="1" ht="12.75" x14ac:dyDescent="0.2">
      <c r="A135" s="50" t="s">
        <v>103</v>
      </c>
      <c r="B135" s="2"/>
      <c r="C135" s="3"/>
      <c r="D135" s="72"/>
      <c r="E135" s="26">
        <v>0</v>
      </c>
      <c r="G135" s="72"/>
      <c r="H135" s="26">
        <v>0</v>
      </c>
      <c r="J135" s="72"/>
      <c r="K135" s="68">
        <v>60063</v>
      </c>
      <c r="M135" s="72"/>
      <c r="N135" s="26">
        <v>0</v>
      </c>
      <c r="P135" s="72"/>
      <c r="Q135" s="68">
        <f t="shared" si="12"/>
        <v>60063</v>
      </c>
      <c r="S135" s="94"/>
    </row>
    <row r="136" spans="1:19" s="54" customFormat="1" ht="12.75" customHeight="1" x14ac:dyDescent="0.2">
      <c r="A136" s="50" t="s">
        <v>62</v>
      </c>
      <c r="B136" s="2"/>
      <c r="C136" s="3"/>
      <c r="D136" s="72"/>
      <c r="E136" s="26">
        <v>30000</v>
      </c>
      <c r="G136" s="72"/>
      <c r="H136" s="26">
        <v>0</v>
      </c>
      <c r="J136" s="72"/>
      <c r="K136" s="26">
        <v>0</v>
      </c>
      <c r="M136" s="72"/>
      <c r="N136" s="26">
        <v>0</v>
      </c>
      <c r="P136" s="72"/>
      <c r="Q136" s="26">
        <f t="shared" si="12"/>
        <v>30000</v>
      </c>
      <c r="S136" s="94"/>
    </row>
    <row r="137" spans="1:19" s="54" customFormat="1" ht="12.75" customHeight="1" x14ac:dyDescent="0.2">
      <c r="A137" s="50" t="s">
        <v>63</v>
      </c>
      <c r="B137" s="2"/>
      <c r="C137" s="3"/>
      <c r="D137" s="72"/>
      <c r="E137" s="26">
        <v>-30000</v>
      </c>
      <c r="G137" s="72"/>
      <c r="H137" s="26">
        <v>-4000</v>
      </c>
      <c r="J137" s="72"/>
      <c r="K137" s="26">
        <v>-26000</v>
      </c>
      <c r="M137" s="72"/>
      <c r="N137" s="26">
        <v>0</v>
      </c>
      <c r="P137" s="72"/>
      <c r="Q137" s="26">
        <f t="shared" si="12"/>
        <v>-60000</v>
      </c>
      <c r="S137" s="94"/>
    </row>
    <row r="138" spans="1:19" s="54" customFormat="1" ht="12.75" customHeight="1" x14ac:dyDescent="0.2">
      <c r="A138" s="50" t="s">
        <v>79</v>
      </c>
      <c r="B138" s="2"/>
      <c r="C138" s="3"/>
      <c r="D138" s="72"/>
      <c r="E138" s="26">
        <v>-177</v>
      </c>
      <c r="G138" s="72"/>
      <c r="H138" s="26">
        <v>-108</v>
      </c>
      <c r="J138" s="72"/>
      <c r="K138" s="26">
        <v>0</v>
      </c>
      <c r="M138" s="72"/>
      <c r="N138" s="26">
        <v>0</v>
      </c>
      <c r="P138" s="72"/>
      <c r="Q138" s="26">
        <f t="shared" si="12"/>
        <v>-285</v>
      </c>
      <c r="S138" s="94"/>
    </row>
    <row r="139" spans="1:19" s="54" customFormat="1" ht="12.75" x14ac:dyDescent="0.2">
      <c r="A139" s="49" t="s">
        <v>80</v>
      </c>
      <c r="B139" s="2"/>
      <c r="C139" s="3"/>
      <c r="D139" s="76"/>
      <c r="E139" s="77">
        <f>SUM(E132:E138)</f>
        <v>80</v>
      </c>
      <c r="G139" s="76"/>
      <c r="H139" s="77">
        <f>SUM(H132:H138)</f>
        <v>4426</v>
      </c>
      <c r="J139" s="76"/>
      <c r="K139" s="77">
        <f>SUM(K132:K138)</f>
        <v>37027</v>
      </c>
      <c r="M139" s="76"/>
      <c r="N139" s="77">
        <f>SUM(N132:N138)</f>
        <v>614</v>
      </c>
      <c r="P139" s="76"/>
      <c r="Q139" s="77">
        <f>SUM(Q132:Q138)</f>
        <v>42147</v>
      </c>
      <c r="S139" s="94"/>
    </row>
    <row r="140" spans="1:19" s="54" customFormat="1" ht="12.75" x14ac:dyDescent="0.2">
      <c r="A140" s="49"/>
      <c r="B140" s="2"/>
      <c r="C140" s="3"/>
      <c r="D140" s="76"/>
      <c r="E140" s="78"/>
      <c r="G140" s="76"/>
      <c r="H140" s="78"/>
      <c r="J140" s="76"/>
      <c r="K140" s="78"/>
      <c r="M140" s="76"/>
      <c r="N140" s="78"/>
      <c r="P140" s="76"/>
      <c r="Q140" s="78"/>
      <c r="S140" s="94"/>
    </row>
    <row r="141" spans="1:19" s="54" customFormat="1" ht="12.75" x14ac:dyDescent="0.2">
      <c r="A141" s="49" t="s">
        <v>105</v>
      </c>
      <c r="B141" s="2"/>
      <c r="C141" s="3"/>
      <c r="D141" s="72"/>
      <c r="E141" s="68">
        <v>-240</v>
      </c>
      <c r="G141" s="72"/>
      <c r="H141" s="68">
        <v>2</v>
      </c>
      <c r="J141" s="72"/>
      <c r="K141" s="68">
        <v>369</v>
      </c>
      <c r="M141" s="72"/>
      <c r="N141" s="68">
        <v>464</v>
      </c>
      <c r="P141" s="72"/>
      <c r="Q141" s="68">
        <f>E141+H141+K141+N141</f>
        <v>595</v>
      </c>
      <c r="S141" s="94"/>
    </row>
    <row r="142" spans="1:19" s="54" customFormat="1" ht="12.75" x14ac:dyDescent="0.2">
      <c r="A142" s="49"/>
      <c r="B142" s="2"/>
      <c r="C142" s="3"/>
      <c r="D142" s="72"/>
      <c r="E142" s="75"/>
      <c r="G142" s="72"/>
      <c r="H142" s="75"/>
      <c r="J142" s="72"/>
      <c r="K142" s="75"/>
      <c r="M142" s="72"/>
      <c r="N142" s="75"/>
      <c r="P142" s="72"/>
      <c r="Q142" s="75"/>
      <c r="S142" s="94"/>
    </row>
    <row r="143" spans="1:19" s="54" customFormat="1" ht="12.75" x14ac:dyDescent="0.2">
      <c r="A143" s="49" t="s">
        <v>89</v>
      </c>
      <c r="B143" s="2"/>
      <c r="C143" s="3"/>
      <c r="D143" s="79"/>
      <c r="E143" s="78">
        <f>+E123+E129+E139+E141</f>
        <v>-640</v>
      </c>
      <c r="G143" s="79"/>
      <c r="H143" s="78">
        <f>+H123+H129+H139+H141</f>
        <v>4363</v>
      </c>
      <c r="J143" s="79"/>
      <c r="K143" s="78">
        <f>+K123+K129+K139+K141</f>
        <v>13274</v>
      </c>
      <c r="M143" s="79"/>
      <c r="N143" s="78">
        <f>+N123+N129+N139+N141</f>
        <v>16353</v>
      </c>
      <c r="P143" s="79"/>
      <c r="Q143" s="78">
        <f>+Q123+Q129+Q139+Q141</f>
        <v>33350</v>
      </c>
      <c r="S143" s="94"/>
    </row>
    <row r="144" spans="1:19" x14ac:dyDescent="0.25">
      <c r="A144" s="49" t="s">
        <v>69</v>
      </c>
      <c r="B144" s="2"/>
      <c r="D144" s="72"/>
      <c r="E144" s="80">
        <v>47457</v>
      </c>
      <c r="F144" s="54"/>
      <c r="G144" s="72"/>
      <c r="H144" s="80">
        <f>E145</f>
        <v>46817</v>
      </c>
      <c r="I144" s="54"/>
      <c r="J144" s="72"/>
      <c r="K144" s="80">
        <f>H145</f>
        <v>51180</v>
      </c>
      <c r="L144" s="54"/>
      <c r="M144" s="72"/>
      <c r="N144" s="80">
        <f>K145</f>
        <v>64454</v>
      </c>
      <c r="O144" s="54"/>
      <c r="P144" s="72"/>
      <c r="Q144" s="80">
        <v>47457</v>
      </c>
      <c r="S144" s="94"/>
    </row>
    <row r="145" spans="1:19" ht="15.75" thickBot="1" x14ac:dyDescent="0.3">
      <c r="A145" s="49" t="s">
        <v>106</v>
      </c>
      <c r="B145" s="2"/>
      <c r="D145" s="81"/>
      <c r="E145" s="56">
        <f>SUM(E143:E144)</f>
        <v>46817</v>
      </c>
      <c r="F145" s="54"/>
      <c r="G145" s="81"/>
      <c r="H145" s="56">
        <f>SUM(H143:H144)</f>
        <v>51180</v>
      </c>
      <c r="I145" s="54"/>
      <c r="J145" s="81"/>
      <c r="K145" s="56">
        <f>SUM(K143:K144)</f>
        <v>64454</v>
      </c>
      <c r="L145" s="54"/>
      <c r="M145" s="81"/>
      <c r="N145" s="56">
        <f>SUM(N143:N144)</f>
        <v>80807</v>
      </c>
      <c r="O145" s="54"/>
      <c r="P145" s="81"/>
      <c r="Q145" s="56">
        <f>SUM(Q143:Q144)</f>
        <v>80807</v>
      </c>
      <c r="S145" s="94"/>
    </row>
    <row r="146" spans="1:19" ht="16.5" thickTop="1" thickBot="1" x14ac:dyDescent="0.3">
      <c r="A146" s="2"/>
      <c r="B146" s="2"/>
      <c r="D146" s="63"/>
      <c r="E146" s="82"/>
      <c r="F146" s="54"/>
      <c r="G146" s="63"/>
      <c r="H146" s="82"/>
      <c r="I146" s="54"/>
      <c r="J146" s="63"/>
      <c r="K146" s="82"/>
      <c r="L146" s="54"/>
      <c r="M146" s="63"/>
      <c r="N146" s="82"/>
      <c r="O146" s="54"/>
      <c r="P146" s="63"/>
      <c r="Q146" s="82"/>
    </row>
    <row r="147" spans="1:19" x14ac:dyDescent="0.25">
      <c r="D147" s="84"/>
      <c r="E147" s="84"/>
      <c r="G147" s="84"/>
      <c r="H147" s="84"/>
      <c r="J147" s="84"/>
      <c r="K147" s="84"/>
      <c r="M147" s="84"/>
      <c r="N147" s="84"/>
      <c r="P147" s="84"/>
      <c r="Q147" s="84"/>
    </row>
    <row r="148" spans="1:19" x14ac:dyDescent="0.25">
      <c r="E148" s="6"/>
      <c r="H148" s="6"/>
      <c r="K148" s="6"/>
      <c r="N148" s="6"/>
      <c r="Q148" s="6"/>
    </row>
    <row r="149" spans="1:19" x14ac:dyDescent="0.25">
      <c r="B149" s="2"/>
    </row>
  </sheetData>
  <mergeCells count="19">
    <mergeCell ref="M61:N61"/>
    <mergeCell ref="M107:N107"/>
    <mergeCell ref="M108:N108"/>
    <mergeCell ref="P3:Q3"/>
    <mergeCell ref="P107:Q107"/>
    <mergeCell ref="P108:Q108"/>
    <mergeCell ref="D108:E108"/>
    <mergeCell ref="D107:E107"/>
    <mergeCell ref="D61:E61"/>
    <mergeCell ref="D3:E3"/>
    <mergeCell ref="G3:H3"/>
    <mergeCell ref="G61:H61"/>
    <mergeCell ref="G107:H107"/>
    <mergeCell ref="G108:H108"/>
    <mergeCell ref="J3:K3"/>
    <mergeCell ref="J61:K61"/>
    <mergeCell ref="J107:K107"/>
    <mergeCell ref="J108:K108"/>
    <mergeCell ref="M3:N3"/>
  </mergeCells>
  <pageMargins left="0.7" right="0.31" top="0.5" bottom="0.25" header="0.05" footer="0"/>
  <pageSetup scale="6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Historical FS</vt:lpstr>
      <vt:lpstr>'2020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2020-10-20T19:11:01Z</cp:lastPrinted>
  <dcterms:created xsi:type="dcterms:W3CDTF">2018-02-13T02:23:57Z</dcterms:created>
  <dcterms:modified xsi:type="dcterms:W3CDTF">2021-01-27T14:43:36Z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